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1685" windowHeight="8040" activeTab="1"/>
  </bookViews>
  <sheets>
    <sheet name="is" sheetId="1" r:id="rId1"/>
    <sheet name="bs" sheetId="2" r:id="rId2"/>
    <sheet name="sce" sheetId="3" r:id="rId3"/>
    <sheet name="cf" sheetId="4" r:id="rId4"/>
    <sheet name="Sheet1" sheetId="5" r:id="rId5"/>
  </sheets>
  <definedNames>
    <definedName name="_xlnm.Print_Area" localSheetId="1">'bs'!$A$1:$L$79</definedName>
    <definedName name="_xlnm.Print_Area" localSheetId="3">'cf'!$A$9:$J$110</definedName>
    <definedName name="_xlnm.Print_Area" localSheetId="0">'is'!$A$1:$J$74</definedName>
    <definedName name="_xlnm.Print_Area" localSheetId="2">'sce'!$A$1:$J$68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6" authorId="0">
      <text>
        <r>
          <rPr>
            <b/>
            <sz val="8"/>
            <rFont val="Tahoma"/>
            <family val="2"/>
          </rPr>
          <t>tfc:</t>
        </r>
        <r>
          <rPr>
            <sz val="8"/>
            <rFont val="Tahoma"/>
            <family val="2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4" authorId="0">
      <text>
        <r>
          <rPr>
            <b/>
            <sz val="8"/>
            <rFont val="Tahoma"/>
            <family val="2"/>
          </rPr>
          <t>tfc:</t>
        </r>
        <r>
          <rPr>
            <sz val="8"/>
            <rFont val="Tahoma"/>
            <family val="2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<sst xmlns="http://schemas.openxmlformats.org/spreadsheetml/2006/main" count="238" uniqueCount="181">
  <si>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</si>
  <si>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</si>
  <si>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</si>
  <si>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</si>
  <si>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</si>
  <si>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</si>
  <si>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</si>
  <si>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</si>
  <si>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</si>
  <si>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</si>
  <si>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</si>
  <si>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</si>
  <si>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</si>
  <si>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</si>
  <si>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</si>
  <si>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</si>
  <si>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</si>
  <si>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</si>
  <si>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</si>
  <si>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</si>
  <si>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</si>
  <si>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</si>
  <si>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</si>
  <si>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</si>
  <si>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</si>
  <si>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</si>
  <si>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</si>
  <si>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</si>
  <si>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</si>
  <si>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</si>
  <si>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</si>
  <si>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</si>
  <si>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</si>
  <si>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</si>
  <si>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</si>
  <si>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</si>
  <si>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</si>
  <si>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</si>
  <si>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</si>
  <si>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</si>
  <si>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</si>
  <si>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</si>
  <si>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</si>
  <si>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</si>
  <si>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</si>
  <si>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</si>
  <si>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>AUDITED</t>
  </si>
  <si>
    <t>GROUP</t>
  </si>
  <si>
    <t>UNAUDITED</t>
  </si>
  <si>
    <t>Proposed Dividends</t>
  </si>
  <si>
    <t>Amount Due from Customers for Contract Works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</si>
  <si>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</si>
  <si>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</si>
  <si>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</si>
  <si>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</si>
  <si>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</si>
  <si>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</si>
  <si>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</si>
  <si>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</si>
  <si>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</si>
  <si>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</si>
  <si>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</si>
  <si>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</si>
  <si>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</si>
  <si>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</si>
  <si>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</si>
  <si>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</si>
  <si>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</si>
  <si>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</si>
  <si>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</si>
  <si>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</si>
  <si>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</si>
  <si>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</si>
  <si>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</si>
  <si>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</si>
  <si>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</si>
  <si>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</si>
  <si>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</si>
  <si>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</si>
  <si>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</si>
  <si>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</si>
  <si>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</si>
  <si>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</si>
  <si>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</si>
  <si>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</si>
  <si>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</si>
  <si>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Issue of shares pursuant to:</t>
  </si>
  <si>
    <t>- Private placement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</si>
  <si>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</si>
  <si>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</si>
  <si>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</si>
  <si>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</si>
  <si>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</si>
  <si>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 incurred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</si>
  <si>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</si>
  <si>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</si>
  <si>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</si>
  <si>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</si>
  <si>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</si>
  <si>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</si>
  <si>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</si>
  <si>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</si>
  <si>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</si>
  <si>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</si>
  <si>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</si>
  <si>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</si>
  <si>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</si>
  <si>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</si>
  <si>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</si>
  <si>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</si>
  <si>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</si>
  <si>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</si>
  <si>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</si>
  <si>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</si>
  <si>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</si>
  <si>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</si>
  <si>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</si>
  <si>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</si>
  <si>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</si>
  <si>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</si>
  <si>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</si>
  <si>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</si>
  <si>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</si>
  <si>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</si>
  <si>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</si>
  <si>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</si>
  <si>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</si>
  <si>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</si>
  <si>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</si>
  <si>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</si>
  <si>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</si>
  <si>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</si>
  <si>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</si>
  <si>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</si>
  <si>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</si>
  <si>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</si>
  <si>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</si>
  <si>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</si>
  <si>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</si>
  <si>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</si>
  <si>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</si>
  <si>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</si>
  <si>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</si>
  <si>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Placement of fixed deposits</t>
  </si>
  <si>
    <t>Properties Development Expenditure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</si>
  <si>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</si>
  <si>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</si>
  <si>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</si>
  <si>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</si>
  <si>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</si>
  <si>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</si>
  <si>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</si>
  <si>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Development Expenditure</t>
  </si>
  <si>
    <t>Amount Due to Customers for Contract Works</t>
  </si>
  <si>
    <t xml:space="preserve"> Loss in unquoted bonds</t>
  </si>
  <si>
    <t>Disposal of property, plant and equipment</t>
  </si>
  <si>
    <t>Properties under Development</t>
  </si>
  <si>
    <t>Revaluation reserve arising from</t>
  </si>
  <si>
    <t>revalued assets</t>
  </si>
  <si>
    <t>Pre-Acquisition results</t>
  </si>
  <si>
    <t>Capital Reduction</t>
  </si>
  <si>
    <t>Deposits paid for Disposal of subsidiary company</t>
  </si>
  <si>
    <t>Balance as at 1 January 2011</t>
  </si>
  <si>
    <t>Balance as at 31 Dec 2011</t>
  </si>
  <si>
    <t>- Rights Issue</t>
  </si>
  <si>
    <t>Proceeds received from rights issue</t>
  </si>
  <si>
    <t>UNAUDITED CONDENSED CONSOLIDATED STATEMENT OF COMPREHENSIVE INCOME</t>
  </si>
  <si>
    <t xml:space="preserve">AS AT </t>
  </si>
  <si>
    <t>UNAUDITED CONDENSED CONSOLIDATED STATEMENT OF FINANCIAL POSITION</t>
  </si>
  <si>
    <t>UNAUDITED CONDENSED CONSOLIDATED STATEMENT OF CASH FLOWS</t>
  </si>
  <si>
    <t>UNAUDITED CONDENSED CONSOLIDATED STATEMENTS OF CHANGES IN EQUITY</t>
  </si>
  <si>
    <t>Impairment investment</t>
  </si>
  <si>
    <t>statements for the year ended  31 December 2011 and the accompanying explanatory notes attached to the</t>
  </si>
  <si>
    <t>ended  31 December 2011 and the accompanying explanatory notes attached to the interim financial reports.</t>
  </si>
  <si>
    <t>statements  for  the  year  ended  31 December 2011 and the accompanying explanatory notes attached to the</t>
  </si>
  <si>
    <t>Balance as at 1 January 2012</t>
  </si>
  <si>
    <t>Warrant reserve</t>
  </si>
  <si>
    <t>Realiasation revaluation reserve</t>
  </si>
  <si>
    <t>Loss on disposal of fixed assets</t>
  </si>
  <si>
    <t>FOR THE PERIOD ENDED 30 JUNE 2012</t>
  </si>
  <si>
    <t>Balance as at 30 June 2012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</si>
</sst>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42" applyNumberFormat="1" applyFont="1" applyAlignment="1">
      <alignment/>
    </xf>
    <xf numFmtId="43" fontId="2" fillId="33" borderId="11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43" fontId="2" fillId="0" borderId="12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Alignment="1">
      <alignment horizontal="center"/>
    </xf>
    <xf numFmtId="172" fontId="5" fillId="0" borderId="0" xfId="42" applyNumberFormat="1" applyFont="1" applyAlignment="1">
      <alignment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13" xfId="42" applyNumberFormat="1" applyFont="1" applyBorder="1" applyAlignment="1">
      <alignment/>
    </xf>
    <xf numFmtId="172" fontId="2" fillId="0" borderId="13" xfId="42" applyNumberFormat="1" applyFont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42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0" xfId="42" applyNumberFormat="1" applyFont="1" applyBorder="1" applyAlignment="1">
      <alignment horizontal="right"/>
    </xf>
    <xf numFmtId="172" fontId="2" fillId="0" borderId="13" xfId="42" applyNumberFormat="1" applyFont="1" applyBorder="1" applyAlignment="1">
      <alignment horizontal="right"/>
    </xf>
    <xf numFmtId="172" fontId="0" fillId="0" borderId="0" xfId="42" applyNumberFormat="1" applyAlignment="1">
      <alignment horizontal="right"/>
    </xf>
    <xf numFmtId="172" fontId="2" fillId="0" borderId="0" xfId="42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5" fillId="0" borderId="0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42" applyNumberFormat="1" applyFont="1" applyAlignment="1">
      <alignment horizontal="right"/>
    </xf>
    <xf numFmtId="172" fontId="5" fillId="0" borderId="0" xfId="42" applyNumberFormat="1" applyFont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172" fontId="5" fillId="0" borderId="0" xfId="42" applyNumberFormat="1" applyFont="1" applyFill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72" fontId="5" fillId="0" borderId="13" xfId="42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14" xfId="42" applyNumberFormat="1" applyFont="1" applyBorder="1" applyAlignment="1">
      <alignment horizontal="right"/>
    </xf>
    <xf numFmtId="172" fontId="2" fillId="0" borderId="14" xfId="42" applyNumberFormat="1" applyFont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5" fillId="0" borderId="14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5" fillId="0" borderId="15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5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2" fontId="2" fillId="0" borderId="0" xfId="42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0" xfId="42" applyNumberFormat="1" applyFont="1" applyFill="1" applyAlignment="1">
      <alignment/>
    </xf>
    <xf numFmtId="172" fontId="2" fillId="0" borderId="13" xfId="42" applyNumberFormat="1" applyFont="1" applyFill="1" applyBorder="1" applyAlignment="1">
      <alignment horizontal="center"/>
    </xf>
    <xf numFmtId="43" fontId="2" fillId="0" borderId="12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/>
    </xf>
    <xf numFmtId="0" fontId="2" fillId="0" borderId="0" xfId="0" applyFont="1" applyAlignment="1" quotePrefix="1">
      <alignment/>
    </xf>
    <xf numFmtId="172" fontId="2" fillId="0" borderId="14" xfId="42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zoomScaleSheetLayoutView="100" zoomScalePageLayoutView="0" workbookViewId="0" topLeftCell="A1">
      <selection activeCell="F77" sqref="F77"/>
    </sheetView>
  </sheetViews>
  <sheetFormatPr defaultColWidth="9.140625" defaultRowHeight="12.75"/>
  <cols>
    <col min="1" max="1" width="4.7109375" style="4" customWidth="1"/>
    <col min="2" max="2" width="27.8515625" style="4" customWidth="1"/>
    <col min="3" max="3" width="7.851562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119" customWidth="1"/>
    <col min="11" max="16384" width="9.140625" style="4" customWidth="1"/>
  </cols>
  <sheetData>
    <row r="1" spans="1:10" s="7" customFormat="1" ht="15">
      <c r="A1" s="137" t="s">
        <v>20</v>
      </c>
      <c r="B1" s="137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15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15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11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117"/>
    </row>
    <row r="6" spans="1:10" s="19" customFormat="1" ht="18.75">
      <c r="A6" s="139" t="s">
        <v>30</v>
      </c>
      <c r="B6" s="139"/>
      <c r="C6" s="140"/>
      <c r="D6" s="140"/>
      <c r="E6" s="140"/>
      <c r="F6" s="140"/>
      <c r="G6" s="140"/>
      <c r="H6" s="140"/>
      <c r="I6" s="140"/>
      <c r="J6" s="140"/>
    </row>
    <row r="7" spans="1:10" s="38" customFormat="1" ht="12.75">
      <c r="A7" s="41"/>
      <c r="B7" s="41"/>
      <c r="C7" s="42"/>
      <c r="J7" s="118"/>
    </row>
    <row r="8" spans="1:3" ht="12.75">
      <c r="A8" s="14"/>
      <c r="B8" s="14"/>
      <c r="C8" s="6"/>
    </row>
    <row r="9" spans="1:10" s="45" customFormat="1" ht="15.75">
      <c r="A9" s="43" t="s">
        <v>166</v>
      </c>
      <c r="B9" s="43"/>
      <c r="C9" s="44"/>
      <c r="J9" s="120"/>
    </row>
    <row r="10" spans="1:10" s="45" customFormat="1" ht="15.75">
      <c r="A10" s="43" t="s">
        <v>179</v>
      </c>
      <c r="B10" s="43"/>
      <c r="C10" s="44"/>
      <c r="J10" s="120"/>
    </row>
    <row r="11" spans="1:3" ht="12.75">
      <c r="A11" s="14"/>
      <c r="B11" s="14"/>
      <c r="C11" s="6"/>
    </row>
    <row r="12" spans="1:10" ht="12.75">
      <c r="A12" s="5"/>
      <c r="B12" s="5"/>
      <c r="D12" s="135" t="s">
        <v>136</v>
      </c>
      <c r="E12" s="135"/>
      <c r="F12" s="135"/>
      <c r="G12" s="15"/>
      <c r="H12" s="135" t="s">
        <v>135</v>
      </c>
      <c r="I12" s="136"/>
      <c r="J12" s="136"/>
    </row>
    <row r="13" spans="1:10" ht="12.75">
      <c r="A13" s="5"/>
      <c r="B13" s="5"/>
      <c r="D13" s="46" t="s">
        <v>1</v>
      </c>
      <c r="E13" s="16"/>
      <c r="F13" s="46" t="s">
        <v>132</v>
      </c>
      <c r="G13" s="15"/>
      <c r="H13" s="46" t="s">
        <v>1</v>
      </c>
      <c r="I13" s="48"/>
      <c r="J13" s="121" t="s">
        <v>132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121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133</v>
      </c>
      <c r="I15" s="48"/>
      <c r="J15" s="121" t="s">
        <v>134</v>
      </c>
    </row>
    <row r="16" spans="1:10" ht="12.75">
      <c r="A16" s="5"/>
      <c r="B16" s="5"/>
      <c r="D16" s="47">
        <v>41090</v>
      </c>
      <c r="E16" s="17"/>
      <c r="F16" s="47">
        <v>40724</v>
      </c>
      <c r="G16" s="18"/>
      <c r="H16" s="47">
        <f>D16</f>
        <v>41090</v>
      </c>
      <c r="I16" s="17"/>
      <c r="J16" s="122">
        <f>F16</f>
        <v>40724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123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124"/>
    </row>
    <row r="19" spans="1:10" ht="12.75">
      <c r="A19" s="15" t="s">
        <v>24</v>
      </c>
      <c r="B19" s="15"/>
      <c r="C19" s="5"/>
      <c r="D19" s="75">
        <v>35113</v>
      </c>
      <c r="E19" s="21"/>
      <c r="F19" s="22">
        <v>50021</v>
      </c>
      <c r="G19" s="21"/>
      <c r="H19" s="75">
        <v>76966</v>
      </c>
      <c r="I19" s="21"/>
      <c r="J19" s="125">
        <v>96899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125"/>
    </row>
    <row r="21" spans="1:10" ht="12.75">
      <c r="A21" s="23" t="s">
        <v>44</v>
      </c>
      <c r="B21" s="23"/>
      <c r="C21" s="5"/>
      <c r="D21" s="75">
        <f>-38435-2858-89-1683-1744-1-775</f>
        <v>-45585</v>
      </c>
      <c r="E21" s="9"/>
      <c r="F21" s="22">
        <v>-40692</v>
      </c>
      <c r="G21" s="21"/>
      <c r="H21" s="75">
        <f>-81127-485-172-4013-2658-1-16564-1</f>
        <v>-105021</v>
      </c>
      <c r="I21" s="21"/>
      <c r="J21" s="125">
        <v>-82472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108"/>
      <c r="I22" s="21"/>
      <c r="J22" s="125"/>
    </row>
    <row r="23" spans="1:10" ht="12.75">
      <c r="A23" s="23" t="s">
        <v>25</v>
      </c>
      <c r="B23" s="23"/>
      <c r="C23" s="5"/>
      <c r="D23" s="75">
        <v>0</v>
      </c>
      <c r="E23" s="21"/>
      <c r="F23" s="22">
        <v>2937</v>
      </c>
      <c r="G23" s="21"/>
      <c r="H23" s="75">
        <v>0</v>
      </c>
      <c r="I23" s="21"/>
      <c r="J23" s="125">
        <v>9486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126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125"/>
    </row>
    <row r="26" spans="1:10" ht="12.75">
      <c r="A26" s="25" t="s">
        <v>26</v>
      </c>
      <c r="B26" s="25"/>
      <c r="C26" s="5"/>
      <c r="D26" s="75">
        <f>+SUM(D19:D24)</f>
        <v>-10472</v>
      </c>
      <c r="E26" s="21"/>
      <c r="F26" s="21">
        <f>+SUM(F19:F24)</f>
        <v>12266</v>
      </c>
      <c r="G26" s="21"/>
      <c r="H26" s="75">
        <f>+SUM(H19:H24)</f>
        <v>-28055</v>
      </c>
      <c r="I26" s="21"/>
      <c r="J26" s="53">
        <f>+SUM(J19:J24)</f>
        <v>23913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125"/>
    </row>
    <row r="28" spans="1:10" ht="12.75">
      <c r="A28" s="23" t="s">
        <v>12</v>
      </c>
      <c r="B28" s="23"/>
      <c r="C28" s="5"/>
      <c r="D28" s="75">
        <v>-8827</v>
      </c>
      <c r="E28" s="9"/>
      <c r="F28" s="22">
        <v>-8596</v>
      </c>
      <c r="G28" s="9"/>
      <c r="H28" s="75">
        <v>-18792</v>
      </c>
      <c r="I28" s="21"/>
      <c r="J28" s="125">
        <v>-17529</v>
      </c>
    </row>
    <row r="29" spans="1:10" ht="12.75">
      <c r="A29" s="23" t="s">
        <v>66</v>
      </c>
      <c r="B29" s="23"/>
      <c r="C29" s="5"/>
      <c r="D29" s="75">
        <v>0</v>
      </c>
      <c r="E29" s="9"/>
      <c r="F29" s="22"/>
      <c r="G29" s="9"/>
      <c r="H29" s="75">
        <v>0</v>
      </c>
      <c r="I29" s="21"/>
      <c r="J29" s="125">
        <v>0</v>
      </c>
    </row>
    <row r="30" spans="1:10" ht="12.75" hidden="1">
      <c r="A30" s="23" t="s">
        <v>64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125">
        <v>0</v>
      </c>
    </row>
    <row r="31" spans="1:10" ht="12.75" hidden="1">
      <c r="A31" s="23" t="s">
        <v>147</v>
      </c>
      <c r="B31" s="23"/>
      <c r="C31" s="5"/>
      <c r="D31" s="75">
        <v>0</v>
      </c>
      <c r="E31" s="9"/>
      <c r="F31" s="22">
        <v>0</v>
      </c>
      <c r="G31" s="9"/>
      <c r="H31" s="75">
        <v>0</v>
      </c>
      <c r="I31" s="21"/>
      <c r="J31" s="125">
        <v>0</v>
      </c>
    </row>
    <row r="32" spans="1:10" ht="6" customHeight="1" hidden="1">
      <c r="A32" s="15"/>
      <c r="B32" s="15"/>
      <c r="C32" s="5"/>
      <c r="D32" s="95"/>
      <c r="E32" s="21"/>
      <c r="F32" s="24"/>
      <c r="G32" s="21"/>
      <c r="H32" s="95"/>
      <c r="I32" s="21"/>
      <c r="J32" s="126"/>
    </row>
    <row r="33" spans="1:10" ht="6" customHeight="1" hidden="1">
      <c r="A33" s="15"/>
      <c r="B33" s="15"/>
      <c r="C33" s="5"/>
      <c r="D33" s="75"/>
      <c r="E33" s="21"/>
      <c r="F33" s="22"/>
      <c r="G33" s="21"/>
      <c r="H33" s="75"/>
      <c r="I33" s="21"/>
      <c r="J33" s="125"/>
    </row>
    <row r="34" spans="1:10" ht="12.75" hidden="1">
      <c r="A34" s="25" t="s">
        <v>76</v>
      </c>
      <c r="B34" s="23"/>
      <c r="C34" s="5"/>
      <c r="D34" s="75">
        <f>+SUM(D26:D32)</f>
        <v>-19299</v>
      </c>
      <c r="E34" s="9"/>
      <c r="F34" s="21">
        <f>+SUM(F26:F32)</f>
        <v>3670</v>
      </c>
      <c r="G34" s="9"/>
      <c r="H34" s="75">
        <f>+SUM(H26:H32)</f>
        <v>-46847</v>
      </c>
      <c r="I34" s="9"/>
      <c r="J34" s="53">
        <f>+SUM(J26:J32)</f>
        <v>6384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125"/>
    </row>
    <row r="36" spans="1:10" ht="12.75" hidden="1">
      <c r="A36" s="23" t="s">
        <v>75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125">
        <v>0</v>
      </c>
    </row>
    <row r="37" spans="1:10" ht="6" customHeight="1">
      <c r="A37" s="15"/>
      <c r="B37" s="15"/>
      <c r="C37" s="5"/>
      <c r="D37" s="95"/>
      <c r="E37" s="21"/>
      <c r="F37" s="24"/>
      <c r="G37" s="21"/>
      <c r="H37" s="95"/>
      <c r="I37" s="21"/>
      <c r="J37" s="126"/>
    </row>
    <row r="38" spans="1:10" ht="6" customHeight="1">
      <c r="A38" s="15"/>
      <c r="B38" s="15"/>
      <c r="C38" s="5"/>
      <c r="D38" s="75"/>
      <c r="E38" s="21"/>
      <c r="F38" s="22"/>
      <c r="G38" s="21"/>
      <c r="H38" s="75"/>
      <c r="I38" s="21"/>
      <c r="J38" s="125"/>
    </row>
    <row r="39" spans="1:11" ht="12.75">
      <c r="A39" s="25" t="s">
        <v>27</v>
      </c>
      <c r="B39" s="25"/>
      <c r="C39" s="5"/>
      <c r="D39" s="76">
        <f>+SUM(D34:D37)</f>
        <v>-19299</v>
      </c>
      <c r="E39" s="9"/>
      <c r="F39" s="9">
        <f>+SUM(F34:F37)</f>
        <v>3670</v>
      </c>
      <c r="G39" s="9"/>
      <c r="H39" s="76">
        <f>+SUM(H34:H37)</f>
        <v>-46847</v>
      </c>
      <c r="I39" s="9"/>
      <c r="J39" s="127">
        <f>+SUM(J34:J37)</f>
        <v>6384</v>
      </c>
      <c r="K39" s="73" t="s">
        <v>89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125"/>
    </row>
    <row r="41" spans="1:10" ht="12.75">
      <c r="A41" s="23" t="s">
        <v>28</v>
      </c>
      <c r="B41" s="23"/>
      <c r="C41" s="5"/>
      <c r="D41" s="75">
        <v>0</v>
      </c>
      <c r="E41" s="21"/>
      <c r="F41" s="22">
        <v>-1</v>
      </c>
      <c r="G41" s="21"/>
      <c r="H41" s="75">
        <v>-11</v>
      </c>
      <c r="I41" s="21"/>
      <c r="J41" s="125">
        <v>-4</v>
      </c>
    </row>
    <row r="42" spans="1:10" ht="12.75">
      <c r="A42" s="23"/>
      <c r="B42" s="23"/>
      <c r="C42" s="5"/>
      <c r="D42" s="75"/>
      <c r="E42" s="21"/>
      <c r="F42" s="22">
        <v>0</v>
      </c>
      <c r="G42" s="21"/>
      <c r="H42" s="75"/>
      <c r="I42" s="21"/>
      <c r="J42" s="125">
        <v>0</v>
      </c>
    </row>
    <row r="43" spans="1:10" ht="12.75">
      <c r="A43" s="23"/>
      <c r="B43" s="23"/>
      <c r="C43" s="5"/>
      <c r="D43" s="75"/>
      <c r="E43" s="21"/>
      <c r="F43" s="22">
        <v>0</v>
      </c>
      <c r="G43" s="21"/>
      <c r="H43" s="75"/>
      <c r="I43" s="21"/>
      <c r="J43" s="125">
        <v>0</v>
      </c>
    </row>
    <row r="44" spans="1:10" ht="12" customHeight="1">
      <c r="A44" s="15"/>
      <c r="B44" s="15"/>
      <c r="C44" s="5"/>
      <c r="D44" s="95"/>
      <c r="E44" s="21"/>
      <c r="F44" s="24"/>
      <c r="G44" s="21"/>
      <c r="H44" s="95"/>
      <c r="I44" s="21"/>
      <c r="J44" s="126"/>
    </row>
    <row r="45" spans="1:10" ht="6" customHeight="1">
      <c r="A45" s="15"/>
      <c r="B45" s="15"/>
      <c r="C45" s="5"/>
      <c r="D45" s="75"/>
      <c r="E45" s="21"/>
      <c r="F45" s="22"/>
      <c r="G45" s="21"/>
      <c r="H45" s="75"/>
      <c r="I45" s="21"/>
      <c r="J45" s="125"/>
    </row>
    <row r="46" spans="1:10" ht="12.75">
      <c r="A46" s="25" t="s">
        <v>98</v>
      </c>
      <c r="B46" s="25"/>
      <c r="C46" s="5"/>
      <c r="D46" s="76">
        <f>+SUM(D39:D44)</f>
        <v>-19299</v>
      </c>
      <c r="E46" s="9"/>
      <c r="F46" s="9">
        <f>+SUM(F39:F44)</f>
        <v>3669</v>
      </c>
      <c r="G46" s="9"/>
      <c r="H46" s="76">
        <f>+SUM(H39:H44)</f>
        <v>-46858</v>
      </c>
      <c r="I46" s="9"/>
      <c r="J46" s="127">
        <f>+SUM(J39:J44)</f>
        <v>6380</v>
      </c>
    </row>
    <row r="47" spans="1:10" ht="6" customHeight="1" thickBot="1">
      <c r="A47" s="15"/>
      <c r="B47" s="15"/>
      <c r="C47" s="5"/>
      <c r="D47" s="90"/>
      <c r="E47" s="21"/>
      <c r="F47" s="52"/>
      <c r="G47" s="21"/>
      <c r="H47" s="90"/>
      <c r="I47" s="21"/>
      <c r="J47" s="128"/>
    </row>
    <row r="48" spans="1:3" ht="13.5" thickTop="1">
      <c r="A48" s="23"/>
      <c r="B48" s="23"/>
      <c r="C48" s="5"/>
    </row>
    <row r="49" spans="1:10" ht="12.75">
      <c r="A49" s="23"/>
      <c r="B49" s="23"/>
      <c r="C49" s="5"/>
      <c r="D49" s="75"/>
      <c r="E49" s="21"/>
      <c r="F49" s="22"/>
      <c r="G49" s="21"/>
      <c r="H49" s="75"/>
      <c r="I49" s="21"/>
      <c r="J49" s="125"/>
    </row>
    <row r="50" spans="1:10" ht="12.75">
      <c r="A50" s="23" t="s">
        <v>96</v>
      </c>
      <c r="B50" s="23"/>
      <c r="C50" s="5"/>
      <c r="D50" s="75"/>
      <c r="E50" s="21"/>
      <c r="F50" s="22"/>
      <c r="G50" s="21"/>
      <c r="H50" s="75"/>
      <c r="I50" s="21"/>
      <c r="J50" s="125"/>
    </row>
    <row r="51" spans="1:10" ht="12.75">
      <c r="A51" s="23" t="s">
        <v>97</v>
      </c>
      <c r="B51" s="23"/>
      <c r="C51" s="5"/>
      <c r="D51" s="75">
        <f>+D46-D52</f>
        <v>-11896</v>
      </c>
      <c r="E51" s="21"/>
      <c r="F51" s="22">
        <v>813</v>
      </c>
      <c r="G51" s="21"/>
      <c r="H51" s="75">
        <f>+H46-H52</f>
        <v>-30148</v>
      </c>
      <c r="I51" s="21"/>
      <c r="J51" s="125">
        <v>-290</v>
      </c>
    </row>
    <row r="52" spans="1:10" ht="12.75">
      <c r="A52" s="23" t="s">
        <v>29</v>
      </c>
      <c r="B52" s="23"/>
      <c r="C52" s="5"/>
      <c r="D52" s="75">
        <v>-7403</v>
      </c>
      <c r="E52" s="21"/>
      <c r="F52" s="22">
        <v>2856</v>
      </c>
      <c r="G52" s="21"/>
      <c r="H52" s="75">
        <v>-16710</v>
      </c>
      <c r="I52" s="21"/>
      <c r="J52" s="125">
        <v>6670</v>
      </c>
    </row>
    <row r="53" spans="1:10" ht="12.75">
      <c r="A53" s="23"/>
      <c r="B53" s="23"/>
      <c r="C53" s="5"/>
      <c r="D53" s="75"/>
      <c r="E53" s="21"/>
      <c r="F53" s="22"/>
      <c r="G53" s="21"/>
      <c r="H53" s="75"/>
      <c r="I53" s="21"/>
      <c r="J53" s="125"/>
    </row>
    <row r="54" spans="1:10" ht="6" customHeight="1">
      <c r="A54" s="15"/>
      <c r="B54" s="15"/>
      <c r="C54" s="5"/>
      <c r="D54" s="95"/>
      <c r="E54" s="21"/>
      <c r="F54" s="24"/>
      <c r="G54" s="21"/>
      <c r="H54" s="95"/>
      <c r="I54" s="21"/>
      <c r="J54" s="126"/>
    </row>
    <row r="55" spans="1:10" ht="12.75">
      <c r="A55" s="25"/>
      <c r="B55" s="25"/>
      <c r="C55" s="5"/>
      <c r="D55" s="75">
        <f>SUM(D51:D54)</f>
        <v>-19299</v>
      </c>
      <c r="E55" s="21"/>
      <c r="F55" s="21">
        <f>SUM(F51:F54)</f>
        <v>3669</v>
      </c>
      <c r="G55" s="21"/>
      <c r="H55" s="75">
        <f>SUM(H51:H54)</f>
        <v>-46858</v>
      </c>
      <c r="I55" s="21"/>
      <c r="J55" s="53">
        <f>SUM(J51:J54)</f>
        <v>6380</v>
      </c>
    </row>
    <row r="56" spans="1:10" ht="6" customHeight="1" thickBot="1">
      <c r="A56" s="15"/>
      <c r="B56" s="15"/>
      <c r="C56" s="5"/>
      <c r="D56" s="90"/>
      <c r="E56" s="21"/>
      <c r="F56" s="52"/>
      <c r="G56" s="21"/>
      <c r="H56" s="90"/>
      <c r="I56" s="21"/>
      <c r="J56" s="128"/>
    </row>
    <row r="57" spans="1:10" ht="6" customHeight="1" thickTop="1">
      <c r="A57" s="15"/>
      <c r="B57" s="15"/>
      <c r="C57" s="5"/>
      <c r="D57" s="75"/>
      <c r="E57" s="21"/>
      <c r="F57" s="22"/>
      <c r="G57" s="21"/>
      <c r="H57" s="75"/>
      <c r="I57" s="21"/>
      <c r="J57" s="125"/>
    </row>
    <row r="58" spans="1:10" ht="12.75">
      <c r="A58" s="25"/>
      <c r="B58" s="25"/>
      <c r="C58" s="5"/>
      <c r="D58" s="76"/>
      <c r="E58" s="9"/>
      <c r="F58" s="10"/>
      <c r="G58" s="9"/>
      <c r="H58" s="76"/>
      <c r="I58" s="9"/>
      <c r="J58" s="127"/>
    </row>
    <row r="59" spans="1:10" ht="12.75">
      <c r="A59" s="25" t="s">
        <v>70</v>
      </c>
      <c r="B59" s="25"/>
      <c r="C59" s="5"/>
      <c r="D59" s="76"/>
      <c r="E59" s="9"/>
      <c r="F59" s="10"/>
      <c r="G59" s="9"/>
      <c r="H59" s="76"/>
      <c r="I59" s="9"/>
      <c r="J59" s="127"/>
    </row>
    <row r="60" spans="1:10" ht="6" customHeight="1">
      <c r="A60" s="15"/>
      <c r="B60" s="15"/>
      <c r="C60" s="5"/>
      <c r="D60" s="75"/>
      <c r="E60" s="21"/>
      <c r="F60" s="22"/>
      <c r="G60" s="21"/>
      <c r="H60" s="75"/>
      <c r="I60" s="21"/>
      <c r="J60" s="53"/>
    </row>
    <row r="61" spans="1:10" ht="13.5" thickBot="1">
      <c r="A61" s="26" t="s">
        <v>6</v>
      </c>
      <c r="B61" s="27" t="s">
        <v>62</v>
      </c>
      <c r="C61" s="5"/>
      <c r="D61" s="96">
        <f>D51*1000/214364221*100</f>
        <v>-5.549433550293824</v>
      </c>
      <c r="E61" s="28"/>
      <c r="F61" s="55">
        <v>0.38</v>
      </c>
      <c r="G61" s="30"/>
      <c r="H61" s="96">
        <f>+H51*1000/214364221*100</f>
        <v>-14.063914145448742</v>
      </c>
      <c r="I61" s="30"/>
      <c r="J61" s="55">
        <v>-0.14</v>
      </c>
    </row>
    <row r="62" spans="1:10" ht="6" customHeight="1">
      <c r="A62" s="15"/>
      <c r="B62" s="15"/>
      <c r="C62" s="5"/>
      <c r="D62" s="75"/>
      <c r="E62" s="21"/>
      <c r="F62" s="22"/>
      <c r="G62" s="21"/>
      <c r="H62" s="75"/>
      <c r="I62" s="21"/>
      <c r="J62" s="53"/>
    </row>
    <row r="63" spans="1:10" ht="13.5" thickBot="1">
      <c r="A63" s="26" t="s">
        <v>7</v>
      </c>
      <c r="B63" s="27" t="s">
        <v>63</v>
      </c>
      <c r="C63" s="5"/>
      <c r="D63" s="96">
        <f>+D61</f>
        <v>-5.549433550293824</v>
      </c>
      <c r="E63" s="28"/>
      <c r="F63" s="32">
        <f>+F61</f>
        <v>0.38</v>
      </c>
      <c r="G63" s="28"/>
      <c r="H63" s="96">
        <f>+H61</f>
        <v>-14.063914145448742</v>
      </c>
      <c r="I63" s="28"/>
      <c r="J63" s="129">
        <f>+J61</f>
        <v>-0.14</v>
      </c>
    </row>
    <row r="64" spans="1:10" ht="12.75">
      <c r="A64" s="5"/>
      <c r="B64" s="5"/>
      <c r="C64" s="5"/>
      <c r="D64" s="94"/>
      <c r="E64" s="28"/>
      <c r="F64" s="33"/>
      <c r="G64" s="28"/>
      <c r="H64" s="94"/>
      <c r="I64" s="28"/>
      <c r="J64" s="130"/>
    </row>
    <row r="65" spans="1:10" ht="12.75" hidden="1">
      <c r="A65" s="25" t="s">
        <v>52</v>
      </c>
      <c r="B65" s="25"/>
      <c r="C65" s="5"/>
      <c r="D65" s="9"/>
      <c r="E65" s="9"/>
      <c r="F65" s="10"/>
      <c r="G65" s="9"/>
      <c r="H65" s="76"/>
      <c r="I65" s="9"/>
      <c r="J65" s="127"/>
    </row>
    <row r="66" spans="1:10" ht="6" customHeight="1" hidden="1">
      <c r="A66" s="15"/>
      <c r="B66" s="15"/>
      <c r="C66" s="5"/>
      <c r="D66" s="21"/>
      <c r="E66" s="21"/>
      <c r="F66" s="22"/>
      <c r="G66" s="21"/>
      <c r="H66" s="75"/>
      <c r="I66" s="21"/>
      <c r="J66" s="53"/>
    </row>
    <row r="67" spans="1:10" ht="13.5" hidden="1" thickBot="1">
      <c r="A67" s="26" t="s">
        <v>6</v>
      </c>
      <c r="B67" s="27" t="s">
        <v>137</v>
      </c>
      <c r="C67" s="5"/>
      <c r="D67" s="55">
        <f>+(D55)*1000/132870424*100</f>
        <v>-14.524677064325466</v>
      </c>
      <c r="E67" s="28"/>
      <c r="F67" s="29">
        <v>0</v>
      </c>
      <c r="G67" s="30"/>
      <c r="H67" s="96">
        <f>+(H55)*1000/132870424*100</f>
        <v>-35.26593698534446</v>
      </c>
      <c r="I67" s="30"/>
      <c r="J67" s="55">
        <v>0</v>
      </c>
    </row>
    <row r="68" spans="1:10" ht="6" customHeight="1" hidden="1">
      <c r="A68" s="15"/>
      <c r="B68" s="15"/>
      <c r="C68" s="5"/>
      <c r="D68" s="21"/>
      <c r="E68" s="21"/>
      <c r="F68" s="22"/>
      <c r="G68" s="21"/>
      <c r="H68" s="97"/>
      <c r="I68" s="21"/>
      <c r="J68" s="53"/>
    </row>
    <row r="69" spans="1:10" ht="13.5" hidden="1" thickBot="1">
      <c r="A69" s="26" t="s">
        <v>7</v>
      </c>
      <c r="B69" s="27" t="s">
        <v>63</v>
      </c>
      <c r="C69" s="5"/>
      <c r="D69" s="55">
        <f>+D67</f>
        <v>-14.524677064325466</v>
      </c>
      <c r="E69" s="28"/>
      <c r="F69" s="31">
        <v>0</v>
      </c>
      <c r="G69" s="28"/>
      <c r="H69" s="98">
        <f>+H67</f>
        <v>-35.26593698534446</v>
      </c>
      <c r="I69" s="28"/>
      <c r="J69" s="54">
        <v>0</v>
      </c>
    </row>
    <row r="70" spans="1:10" ht="12.75" hidden="1">
      <c r="A70" s="5"/>
      <c r="B70" s="5"/>
      <c r="C70" s="5"/>
      <c r="D70" s="33"/>
      <c r="E70" s="28"/>
      <c r="F70" s="33"/>
      <c r="G70" s="28"/>
      <c r="H70" s="94"/>
      <c r="I70" s="28"/>
      <c r="J70" s="130"/>
    </row>
    <row r="71" spans="1:10" ht="12.75">
      <c r="A71" s="5"/>
      <c r="B71" s="5"/>
      <c r="C71" s="5"/>
      <c r="D71" s="33"/>
      <c r="E71" s="28"/>
      <c r="F71" s="33"/>
      <c r="G71" s="28"/>
      <c r="H71" s="94"/>
      <c r="I71" s="28"/>
      <c r="J71" s="131"/>
    </row>
    <row r="72" spans="1:10" ht="12.75">
      <c r="A72" s="27" t="s">
        <v>126</v>
      </c>
      <c r="B72" s="27"/>
      <c r="C72" s="5"/>
      <c r="D72" s="33"/>
      <c r="E72" s="28"/>
      <c r="F72" s="33"/>
      <c r="G72" s="28"/>
      <c r="H72" s="94"/>
      <c r="I72" s="28"/>
      <c r="J72" s="131"/>
    </row>
    <row r="73" spans="1:10" ht="12.75">
      <c r="A73" s="27" t="s">
        <v>174</v>
      </c>
      <c r="B73" s="5"/>
      <c r="C73" s="5"/>
      <c r="D73" s="28"/>
      <c r="E73" s="28"/>
      <c r="F73" s="34"/>
      <c r="G73" s="28"/>
      <c r="H73" s="93"/>
      <c r="I73" s="28"/>
      <c r="J73" s="131"/>
    </row>
    <row r="74" spans="1:10" ht="12.75">
      <c r="A74" s="27" t="s">
        <v>51</v>
      </c>
      <c r="B74" s="5"/>
      <c r="D74" s="35"/>
      <c r="E74" s="9"/>
      <c r="F74" s="10"/>
      <c r="G74" s="9"/>
      <c r="H74" s="76"/>
      <c r="I74" s="9"/>
      <c r="J74" s="127"/>
    </row>
    <row r="75" spans="4:10" ht="12.75">
      <c r="D75" s="9"/>
      <c r="E75" s="9"/>
      <c r="F75" s="10"/>
      <c r="G75" s="9"/>
      <c r="H75" s="76"/>
      <c r="I75" s="9"/>
      <c r="J75" s="127"/>
    </row>
    <row r="76" spans="4:10" ht="12.75">
      <c r="D76" s="9"/>
      <c r="E76" s="9"/>
      <c r="F76" s="10"/>
      <c r="G76" s="9"/>
      <c r="H76" s="76"/>
      <c r="I76" s="9"/>
      <c r="J76" s="127"/>
    </row>
    <row r="77" spans="4:10" ht="12.75">
      <c r="D77" s="9"/>
      <c r="E77" s="9"/>
      <c r="F77" s="10"/>
      <c r="G77" s="9"/>
      <c r="H77" s="76"/>
      <c r="I77" s="9"/>
      <c r="J77" s="127"/>
    </row>
    <row r="78" spans="4:10" ht="12.75">
      <c r="D78" s="9"/>
      <c r="E78" s="9"/>
      <c r="F78" s="10"/>
      <c r="G78" s="9"/>
      <c r="H78" s="76"/>
      <c r="I78" s="9"/>
      <c r="J78" s="127"/>
    </row>
    <row r="79" spans="4:10" ht="12.75">
      <c r="D79" s="9"/>
      <c r="E79" s="9"/>
      <c r="F79" s="10"/>
      <c r="G79" s="9"/>
      <c r="H79" s="76"/>
      <c r="I79" s="9"/>
      <c r="J79" s="127"/>
    </row>
    <row r="80" spans="4:10" ht="12.75">
      <c r="D80" s="9"/>
      <c r="E80" s="9"/>
      <c r="F80" s="10"/>
      <c r="G80" s="9"/>
      <c r="H80" s="9"/>
      <c r="I80" s="9"/>
      <c r="J80" s="127"/>
    </row>
    <row r="81" spans="4:10" ht="12.75">
      <c r="D81" s="9"/>
      <c r="E81" s="9"/>
      <c r="F81" s="10"/>
      <c r="G81" s="9"/>
      <c r="H81" s="9"/>
      <c r="I81" s="9"/>
      <c r="J81" s="127"/>
    </row>
    <row r="82" spans="4:10" ht="12.75">
      <c r="D82" s="9"/>
      <c r="E82" s="9"/>
      <c r="F82" s="10"/>
      <c r="G82" s="9"/>
      <c r="H82" s="9"/>
      <c r="I82" s="9"/>
      <c r="J82" s="127"/>
    </row>
    <row r="83" spans="4:10" ht="12.75">
      <c r="D83" s="9"/>
      <c r="E83" s="9"/>
      <c r="F83" s="10"/>
      <c r="G83" s="9"/>
      <c r="H83" s="9"/>
      <c r="I83" s="9"/>
      <c r="J83" s="127"/>
    </row>
    <row r="84" spans="4:10" ht="12.75">
      <c r="D84" s="9"/>
      <c r="E84" s="9"/>
      <c r="F84" s="10"/>
      <c r="G84" s="9"/>
      <c r="H84" s="9"/>
      <c r="I84" s="9"/>
      <c r="J84" s="127"/>
    </row>
    <row r="85" spans="4:10" ht="12.75">
      <c r="D85" s="9"/>
      <c r="E85" s="9"/>
      <c r="F85" s="10"/>
      <c r="G85" s="9"/>
      <c r="H85" s="9"/>
      <c r="I85" s="9"/>
      <c r="J85" s="127"/>
    </row>
    <row r="86" spans="4:10" ht="12.75">
      <c r="D86" s="9"/>
      <c r="E86" s="9"/>
      <c r="F86" s="10"/>
      <c r="G86" s="9"/>
      <c r="H86" s="9"/>
      <c r="I86" s="9"/>
      <c r="J86" s="127"/>
    </row>
    <row r="87" spans="4:10" ht="12.75">
      <c r="D87" s="9"/>
      <c r="E87" s="9"/>
      <c r="F87" s="10"/>
      <c r="G87" s="9"/>
      <c r="H87" s="9"/>
      <c r="I87" s="9"/>
      <c r="J87" s="127"/>
    </row>
    <row r="88" spans="4:10" ht="12.75">
      <c r="D88" s="9"/>
      <c r="E88" s="9"/>
      <c r="F88" s="10"/>
      <c r="G88" s="9"/>
      <c r="H88" s="9"/>
      <c r="I88" s="9"/>
      <c r="J88" s="127"/>
    </row>
    <row r="89" spans="4:10" ht="12.75">
      <c r="D89" s="9"/>
      <c r="E89" s="9"/>
      <c r="F89" s="10"/>
      <c r="G89" s="9"/>
      <c r="H89" s="9"/>
      <c r="I89" s="9"/>
      <c r="J89" s="127"/>
    </row>
    <row r="90" spans="4:10" ht="12.75">
      <c r="D90" s="9"/>
      <c r="E90" s="9"/>
      <c r="F90" s="10"/>
      <c r="G90" s="9"/>
      <c r="H90" s="9"/>
      <c r="I90" s="9"/>
      <c r="J90" s="127"/>
    </row>
    <row r="91" spans="4:10" ht="12.75">
      <c r="D91" s="9"/>
      <c r="E91" s="9"/>
      <c r="F91" s="10"/>
      <c r="G91" s="9"/>
      <c r="H91" s="9"/>
      <c r="I91" s="9"/>
      <c r="J91" s="127"/>
    </row>
    <row r="92" spans="4:10" ht="12.75">
      <c r="D92" s="9"/>
      <c r="E92" s="9"/>
      <c r="F92" s="10"/>
      <c r="G92" s="9"/>
      <c r="H92" s="9"/>
      <c r="I92" s="9"/>
      <c r="J92" s="127"/>
    </row>
    <row r="93" spans="4:10" ht="12.75">
      <c r="D93" s="9"/>
      <c r="E93" s="9"/>
      <c r="F93" s="10"/>
      <c r="G93" s="9"/>
      <c r="H93" s="9"/>
      <c r="I93" s="9"/>
      <c r="J93" s="127"/>
    </row>
    <row r="94" spans="4:10" ht="12.75">
      <c r="D94" s="9"/>
      <c r="E94" s="9"/>
      <c r="F94" s="10"/>
      <c r="G94" s="9"/>
      <c r="H94" s="9"/>
      <c r="I94" s="9"/>
      <c r="J94" s="127"/>
    </row>
    <row r="95" spans="4:10" ht="12.75">
      <c r="D95" s="9"/>
      <c r="E95" s="9"/>
      <c r="F95" s="10"/>
      <c r="G95" s="9"/>
      <c r="H95" s="9"/>
      <c r="I95" s="9"/>
      <c r="J95" s="127"/>
    </row>
    <row r="96" spans="4:10" ht="12.75">
      <c r="D96" s="9"/>
      <c r="E96" s="9"/>
      <c r="F96" s="10"/>
      <c r="G96" s="9"/>
      <c r="H96" s="9"/>
      <c r="I96" s="9"/>
      <c r="J96" s="127"/>
    </row>
    <row r="97" spans="4:10" ht="12.75">
      <c r="D97" s="9"/>
      <c r="E97" s="9"/>
      <c r="F97" s="10"/>
      <c r="G97" s="9"/>
      <c r="H97" s="9"/>
      <c r="I97" s="9"/>
      <c r="J97" s="127"/>
    </row>
    <row r="98" spans="4:10" ht="12.75">
      <c r="D98" s="9"/>
      <c r="E98" s="9"/>
      <c r="F98" s="10"/>
      <c r="G98" s="9"/>
      <c r="H98" s="9"/>
      <c r="I98" s="9"/>
      <c r="J98" s="127"/>
    </row>
    <row r="99" spans="4:10" ht="12.75">
      <c r="D99" s="9"/>
      <c r="E99" s="9"/>
      <c r="F99" s="10"/>
      <c r="G99" s="9"/>
      <c r="H99" s="9"/>
      <c r="I99" s="9"/>
      <c r="J99" s="127"/>
    </row>
    <row r="100" spans="4:10" ht="12.75">
      <c r="D100" s="9"/>
      <c r="E100" s="9"/>
      <c r="F100" s="10"/>
      <c r="G100" s="9"/>
      <c r="H100" s="9"/>
      <c r="I100" s="9"/>
      <c r="J100" s="127"/>
    </row>
    <row r="101" spans="4:10" ht="12.75">
      <c r="D101" s="9"/>
      <c r="E101" s="9"/>
      <c r="F101" s="10"/>
      <c r="G101" s="9"/>
      <c r="H101" s="9"/>
      <c r="I101" s="9"/>
      <c r="J101" s="127"/>
    </row>
    <row r="102" spans="4:10" ht="12.75">
      <c r="D102" s="9"/>
      <c r="E102" s="9"/>
      <c r="F102" s="10"/>
      <c r="G102" s="9"/>
      <c r="H102" s="9"/>
      <c r="I102" s="9"/>
      <c r="J102" s="127"/>
    </row>
    <row r="103" spans="4:10" ht="12.75">
      <c r="D103" s="9"/>
      <c r="E103" s="9"/>
      <c r="F103" s="10"/>
      <c r="G103" s="9"/>
      <c r="H103" s="9"/>
      <c r="I103" s="9"/>
      <c r="J103" s="127"/>
    </row>
    <row r="104" spans="4:10" ht="12.75">
      <c r="D104" s="9"/>
      <c r="E104" s="9"/>
      <c r="F104" s="9"/>
      <c r="G104" s="9"/>
      <c r="H104" s="9"/>
      <c r="I104" s="9"/>
      <c r="J104" s="127"/>
    </row>
    <row r="105" spans="4:10" ht="12.75">
      <c r="D105" s="9"/>
      <c r="E105" s="9"/>
      <c r="F105" s="9"/>
      <c r="G105" s="9"/>
      <c r="H105" s="9"/>
      <c r="I105" s="9"/>
      <c r="J105" s="127"/>
    </row>
    <row r="106" spans="4:10" ht="12.75">
      <c r="D106" s="9"/>
      <c r="E106" s="9"/>
      <c r="F106" s="9"/>
      <c r="G106" s="9"/>
      <c r="H106" s="9"/>
      <c r="I106" s="9"/>
      <c r="J106" s="127"/>
    </row>
    <row r="107" spans="4:10" ht="12.75">
      <c r="D107" s="9"/>
      <c r="E107" s="9"/>
      <c r="F107" s="9"/>
      <c r="G107" s="9"/>
      <c r="H107" s="9"/>
      <c r="I107" s="9"/>
      <c r="J107" s="127"/>
    </row>
    <row r="108" spans="4:10" ht="12.75">
      <c r="D108" s="9"/>
      <c r="E108" s="9"/>
      <c r="F108" s="9"/>
      <c r="G108" s="9"/>
      <c r="H108" s="9"/>
      <c r="I108" s="9"/>
      <c r="J108" s="127"/>
    </row>
    <row r="109" spans="4:10" ht="12.75">
      <c r="D109" s="9"/>
      <c r="E109" s="9"/>
      <c r="F109" s="9"/>
      <c r="G109" s="9"/>
      <c r="H109" s="9"/>
      <c r="I109" s="9"/>
      <c r="J109" s="127"/>
    </row>
    <row r="110" spans="4:10" ht="12.75">
      <c r="D110" s="9"/>
      <c r="E110" s="9"/>
      <c r="F110" s="9"/>
      <c r="G110" s="9"/>
      <c r="H110" s="9"/>
      <c r="I110" s="9"/>
      <c r="J110" s="127"/>
    </row>
    <row r="111" spans="4:10" ht="12.75">
      <c r="D111" s="9"/>
      <c r="E111" s="9"/>
      <c r="F111" s="9"/>
      <c r="G111" s="9"/>
      <c r="H111" s="9"/>
      <c r="I111" s="9"/>
      <c r="J111" s="127"/>
    </row>
    <row r="112" spans="4:10" ht="12.75">
      <c r="D112" s="9"/>
      <c r="E112" s="9"/>
      <c r="F112" s="9"/>
      <c r="G112" s="9"/>
      <c r="H112" s="9"/>
      <c r="I112" s="9"/>
      <c r="J112" s="127"/>
    </row>
    <row r="113" spans="4:10" ht="12.75">
      <c r="D113" s="9"/>
      <c r="E113" s="9"/>
      <c r="F113" s="9"/>
      <c r="G113" s="9"/>
      <c r="H113" s="9"/>
      <c r="I113" s="9"/>
      <c r="J113" s="127"/>
    </row>
    <row r="114" spans="4:10" ht="12.75">
      <c r="D114" s="9"/>
      <c r="E114" s="9"/>
      <c r="F114" s="9"/>
      <c r="G114" s="9"/>
      <c r="H114" s="9"/>
      <c r="I114" s="9"/>
      <c r="J114" s="127"/>
    </row>
    <row r="115" spans="4:10" ht="12.75">
      <c r="D115" s="9"/>
      <c r="E115" s="9"/>
      <c r="F115" s="9"/>
      <c r="G115" s="9"/>
      <c r="H115" s="9"/>
      <c r="I115" s="9"/>
      <c r="J115" s="127"/>
    </row>
    <row r="116" spans="4:10" ht="12.75">
      <c r="D116" s="9"/>
      <c r="E116" s="9"/>
      <c r="F116" s="9"/>
      <c r="G116" s="9"/>
      <c r="H116" s="9"/>
      <c r="I116" s="9"/>
      <c r="J116" s="127"/>
    </row>
    <row r="117" spans="4:10" ht="12.75">
      <c r="D117" s="9"/>
      <c r="E117" s="9"/>
      <c r="F117" s="9"/>
      <c r="G117" s="9"/>
      <c r="H117" s="9"/>
      <c r="I117" s="9"/>
      <c r="J117" s="127"/>
    </row>
    <row r="118" spans="4:10" ht="12.75">
      <c r="D118" s="9"/>
      <c r="E118" s="9"/>
      <c r="F118" s="9"/>
      <c r="G118" s="9"/>
      <c r="H118" s="9"/>
      <c r="I118" s="9"/>
      <c r="J118" s="127"/>
    </row>
    <row r="119" spans="4:10" ht="12.75">
      <c r="D119" s="9"/>
      <c r="E119" s="9"/>
      <c r="F119" s="9"/>
      <c r="G119" s="9"/>
      <c r="H119" s="9"/>
      <c r="I119" s="9"/>
      <c r="J119" s="127"/>
    </row>
    <row r="120" spans="4:10" ht="12.75">
      <c r="D120" s="9"/>
      <c r="E120" s="9"/>
      <c r="F120" s="9"/>
      <c r="G120" s="9"/>
      <c r="H120" s="9"/>
      <c r="I120" s="9"/>
      <c r="J120" s="127"/>
    </row>
    <row r="121" spans="4:10" ht="12.75">
      <c r="D121" s="9"/>
      <c r="E121" s="9"/>
      <c r="F121" s="9"/>
      <c r="G121" s="9"/>
      <c r="H121" s="9"/>
      <c r="I121" s="9"/>
      <c r="J121" s="127"/>
    </row>
    <row r="122" spans="4:10" ht="12.75">
      <c r="D122" s="9"/>
      <c r="E122" s="9"/>
      <c r="F122" s="9"/>
      <c r="G122" s="9"/>
      <c r="H122" s="9"/>
      <c r="I122" s="9"/>
      <c r="J122" s="127"/>
    </row>
    <row r="123" spans="4:10" ht="12.75">
      <c r="D123" s="9"/>
      <c r="E123" s="9"/>
      <c r="F123" s="9"/>
      <c r="G123" s="9"/>
      <c r="H123" s="9"/>
      <c r="I123" s="9"/>
      <c r="J123" s="127"/>
    </row>
    <row r="124" spans="4:10" ht="12.75">
      <c r="D124" s="9"/>
      <c r="E124" s="9"/>
      <c r="F124" s="9"/>
      <c r="G124" s="9"/>
      <c r="H124" s="9"/>
      <c r="I124" s="9"/>
      <c r="J124" s="127"/>
    </row>
    <row r="125" spans="4:10" ht="12.75">
      <c r="D125" s="9"/>
      <c r="E125" s="9"/>
      <c r="F125" s="9"/>
      <c r="G125" s="9"/>
      <c r="H125" s="9"/>
      <c r="I125" s="9"/>
      <c r="J125" s="127"/>
    </row>
    <row r="126" spans="4:10" ht="12.75">
      <c r="D126" s="9"/>
      <c r="E126" s="9"/>
      <c r="F126" s="9"/>
      <c r="G126" s="9"/>
      <c r="H126" s="9"/>
      <c r="I126" s="9"/>
      <c r="J126" s="127"/>
    </row>
    <row r="127" spans="4:10" ht="12.75">
      <c r="D127" s="9"/>
      <c r="E127" s="9"/>
      <c r="F127" s="9"/>
      <c r="G127" s="9"/>
      <c r="H127" s="9"/>
      <c r="I127" s="9"/>
      <c r="J127" s="127"/>
    </row>
    <row r="128" spans="4:10" ht="12.75">
      <c r="D128" s="9"/>
      <c r="E128" s="9"/>
      <c r="F128" s="9"/>
      <c r="G128" s="9"/>
      <c r="H128" s="9"/>
      <c r="I128" s="9"/>
      <c r="J128" s="127"/>
    </row>
    <row r="129" spans="4:10" ht="12.75">
      <c r="D129" s="9"/>
      <c r="E129" s="9"/>
      <c r="F129" s="9"/>
      <c r="G129" s="9"/>
      <c r="H129" s="9"/>
      <c r="I129" s="9"/>
      <c r="J129" s="127"/>
    </row>
    <row r="130" spans="4:10" ht="12.75">
      <c r="D130" s="9"/>
      <c r="E130" s="9"/>
      <c r="F130" s="9"/>
      <c r="G130" s="9"/>
      <c r="H130" s="9"/>
      <c r="I130" s="9"/>
      <c r="J130" s="127"/>
    </row>
    <row r="131" spans="4:10" ht="12.75">
      <c r="D131" s="9"/>
      <c r="E131" s="9"/>
      <c r="F131" s="9"/>
      <c r="G131" s="9"/>
      <c r="H131" s="9"/>
      <c r="I131" s="9"/>
      <c r="J131" s="127"/>
    </row>
    <row r="132" spans="4:10" ht="12.75">
      <c r="D132" s="9"/>
      <c r="E132" s="9"/>
      <c r="F132" s="9"/>
      <c r="G132" s="9"/>
      <c r="H132" s="9"/>
      <c r="I132" s="9"/>
      <c r="J132" s="127"/>
    </row>
    <row r="133" spans="4:10" ht="12.75">
      <c r="D133" s="9"/>
      <c r="E133" s="9"/>
      <c r="F133" s="9"/>
      <c r="G133" s="9"/>
      <c r="H133" s="9"/>
      <c r="I133" s="9"/>
      <c r="J133" s="127"/>
    </row>
    <row r="134" spans="4:10" ht="12.75">
      <c r="D134" s="9"/>
      <c r="E134" s="9"/>
      <c r="F134" s="9"/>
      <c r="G134" s="9"/>
      <c r="H134" s="9"/>
      <c r="I134" s="9"/>
      <c r="J134" s="127"/>
    </row>
    <row r="135" spans="4:10" ht="12.75">
      <c r="D135" s="9"/>
      <c r="E135" s="9"/>
      <c r="F135" s="9"/>
      <c r="G135" s="9"/>
      <c r="H135" s="9"/>
      <c r="I135" s="9"/>
      <c r="J135" s="127"/>
    </row>
    <row r="136" spans="4:10" ht="12.75">
      <c r="D136" s="9"/>
      <c r="E136" s="9"/>
      <c r="F136" s="9"/>
      <c r="G136" s="9"/>
      <c r="H136" s="9"/>
      <c r="I136" s="9"/>
      <c r="J136" s="127"/>
    </row>
    <row r="137" spans="4:10" ht="12.75">
      <c r="D137" s="9"/>
      <c r="E137" s="9"/>
      <c r="F137" s="9"/>
      <c r="G137" s="9"/>
      <c r="H137" s="9"/>
      <c r="I137" s="9"/>
      <c r="J137" s="127"/>
    </row>
    <row r="138" spans="4:10" ht="12.75">
      <c r="D138" s="9"/>
      <c r="E138" s="9"/>
      <c r="F138" s="9"/>
      <c r="G138" s="9"/>
      <c r="H138" s="9"/>
      <c r="I138" s="9"/>
      <c r="J138" s="127"/>
    </row>
  </sheetData>
  <sheetProtection/>
  <mergeCells count="4">
    <mergeCell ref="H12:J12"/>
    <mergeCell ref="A1:J1"/>
    <mergeCell ref="A6:J6"/>
    <mergeCell ref="D12:F12"/>
  </mergeCells>
  <printOptions horizontalCentered="1"/>
  <pageMargins left="0.5" right="0.5" top="0.5" bottom="1" header="0.5" footer="0.3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SheetLayoutView="100" zoomScalePageLayoutView="0" workbookViewId="0" topLeftCell="A1">
      <selection activeCell="B73" sqref="B73"/>
    </sheetView>
  </sheetViews>
  <sheetFormatPr defaultColWidth="9.140625" defaultRowHeight="12.75"/>
  <cols>
    <col min="1" max="1" width="3.7109375" style="4" customWidth="1"/>
    <col min="2" max="2" width="44.7109375" style="4" customWidth="1"/>
    <col min="3" max="3" width="5.140625" style="4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2" width="12.7109375" style="4" customWidth="1"/>
    <col min="13" max="16384" width="9.140625" style="4" customWidth="1"/>
  </cols>
  <sheetData>
    <row r="1" spans="1:11" s="7" customFormat="1" ht="15">
      <c r="A1" s="137" t="s">
        <v>20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</row>
    <row r="2" spans="1:12" ht="12.75">
      <c r="A2" s="13" t="s">
        <v>45</v>
      </c>
      <c r="B2" s="12"/>
      <c r="C2" s="12"/>
      <c r="D2" s="11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21</v>
      </c>
      <c r="B3" s="11"/>
      <c r="C3" s="11"/>
      <c r="D3" s="11"/>
      <c r="E3" s="13"/>
      <c r="F3" s="13"/>
      <c r="G3" s="13"/>
      <c r="H3" s="13"/>
      <c r="I3" s="13"/>
      <c r="J3" s="13"/>
      <c r="K3" s="13"/>
      <c r="L3" s="13"/>
    </row>
    <row r="4" spans="1:12" s="38" customFormat="1" ht="12.75">
      <c r="A4" s="36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</row>
    <row r="5" spans="1:12" s="19" customFormat="1" ht="12.75">
      <c r="A5" s="40"/>
      <c r="B5" s="40"/>
      <c r="C5" s="40"/>
      <c r="D5" s="40"/>
      <c r="E5" s="39"/>
      <c r="F5" s="39"/>
      <c r="G5" s="39"/>
      <c r="H5" s="39"/>
      <c r="I5" s="39"/>
      <c r="J5" s="39"/>
      <c r="K5" s="39"/>
      <c r="L5" s="39"/>
    </row>
    <row r="6" spans="1:11" s="19" customFormat="1" ht="18.75">
      <c r="A6" s="139" t="s">
        <v>30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4" s="38" customFormat="1" ht="12.75">
      <c r="A7" s="41"/>
      <c r="B7" s="41"/>
      <c r="C7" s="41"/>
      <c r="D7" s="88"/>
    </row>
    <row r="8" spans="1:3" ht="12.75">
      <c r="A8" s="14"/>
      <c r="B8" s="14"/>
      <c r="C8" s="14"/>
    </row>
    <row r="9" spans="1:4" s="45" customFormat="1" ht="15.75">
      <c r="A9" s="43" t="s">
        <v>168</v>
      </c>
      <c r="B9" s="43"/>
      <c r="C9" s="43"/>
      <c r="D9" s="89"/>
    </row>
    <row r="10" spans="1:4" s="45" customFormat="1" ht="15.75">
      <c r="A10" s="43" t="s">
        <v>167</v>
      </c>
      <c r="B10" s="43"/>
      <c r="C10" s="43"/>
      <c r="D10" s="89"/>
    </row>
    <row r="11" ht="12.75"/>
    <row r="12" spans="3:9" s="50" customFormat="1" ht="12.75">
      <c r="C12" s="20"/>
      <c r="D12" s="49" t="s">
        <v>48</v>
      </c>
      <c r="F12" s="49" t="s">
        <v>48</v>
      </c>
      <c r="I12" s="50" t="s">
        <v>46</v>
      </c>
    </row>
    <row r="13" spans="3:9" s="50" customFormat="1" ht="12.75">
      <c r="C13" s="49"/>
      <c r="D13" s="49" t="s">
        <v>47</v>
      </c>
      <c r="F13" s="49" t="s">
        <v>47</v>
      </c>
      <c r="I13" s="50" t="s">
        <v>47</v>
      </c>
    </row>
    <row r="14" spans="3:12" ht="12.75">
      <c r="C14" s="15"/>
      <c r="D14" s="47">
        <v>41090</v>
      </c>
      <c r="E14" s="50"/>
      <c r="F14" s="47">
        <v>37894</v>
      </c>
      <c r="G14" s="50"/>
      <c r="I14" s="77">
        <v>40908</v>
      </c>
      <c r="J14" s="46"/>
      <c r="L14" s="77"/>
    </row>
    <row r="15" spans="3:12" ht="12.75">
      <c r="C15" s="15"/>
      <c r="D15" s="49" t="s">
        <v>0</v>
      </c>
      <c r="E15" s="50"/>
      <c r="F15" s="49" t="s">
        <v>0</v>
      </c>
      <c r="G15" s="50"/>
      <c r="I15" s="48" t="s">
        <v>0</v>
      </c>
      <c r="J15" s="46"/>
      <c r="L15" s="48"/>
    </row>
    <row r="16" spans="1:12" ht="12.75" customHeight="1">
      <c r="A16" s="15" t="s">
        <v>101</v>
      </c>
      <c r="C16" s="15"/>
      <c r="D16" s="49"/>
      <c r="E16" s="50"/>
      <c r="F16" s="49"/>
      <c r="G16" s="50"/>
      <c r="I16" s="48"/>
      <c r="J16" s="46"/>
      <c r="L16" s="48"/>
    </row>
    <row r="17" spans="1:12" ht="12.75" customHeight="1">
      <c r="A17" s="15" t="s">
        <v>99</v>
      </c>
      <c r="C17" s="15"/>
      <c r="D17" s="49"/>
      <c r="E17" s="50"/>
      <c r="F17" s="49"/>
      <c r="G17" s="50"/>
      <c r="I17" s="48"/>
      <c r="J17" s="46"/>
      <c r="L17" s="48"/>
    </row>
    <row r="18" spans="1:12" ht="12.75" customHeight="1">
      <c r="A18" s="4" t="s">
        <v>104</v>
      </c>
      <c r="C18" s="20"/>
      <c r="D18" s="83">
        <v>592588</v>
      </c>
      <c r="E18" s="50"/>
      <c r="F18" s="57">
        <v>23127</v>
      </c>
      <c r="G18" s="50"/>
      <c r="H18" s="57"/>
      <c r="I18" s="57">
        <v>634049</v>
      </c>
      <c r="J18" s="57"/>
      <c r="L18" s="57"/>
    </row>
    <row r="19" spans="1:12" ht="12.75" customHeight="1" hidden="1">
      <c r="A19" s="4" t="s">
        <v>106</v>
      </c>
      <c r="C19" s="15"/>
      <c r="D19" s="83">
        <v>0</v>
      </c>
      <c r="E19" s="50"/>
      <c r="F19" s="57">
        <v>1335</v>
      </c>
      <c r="G19" s="50"/>
      <c r="H19" s="57"/>
      <c r="I19" s="57">
        <v>0</v>
      </c>
      <c r="J19" s="57"/>
      <c r="K19" s="73"/>
      <c r="L19" s="57"/>
    </row>
    <row r="20" spans="1:12" ht="12.75" customHeight="1" hidden="1">
      <c r="A20" s="4" t="s">
        <v>107</v>
      </c>
      <c r="C20" s="15"/>
      <c r="D20" s="83">
        <v>0</v>
      </c>
      <c r="E20" s="50"/>
      <c r="F20" s="57">
        <v>-2488</v>
      </c>
      <c r="G20" s="50"/>
      <c r="H20" s="57"/>
      <c r="I20" s="57">
        <v>0</v>
      </c>
      <c r="J20" s="57"/>
      <c r="L20" s="57"/>
    </row>
    <row r="21" spans="1:12" ht="12.75" customHeight="1" hidden="1">
      <c r="A21" s="4" t="s">
        <v>108</v>
      </c>
      <c r="C21" s="15"/>
      <c r="D21" s="79">
        <v>0</v>
      </c>
      <c r="E21" s="50"/>
      <c r="F21" s="57">
        <v>0</v>
      </c>
      <c r="G21" s="50"/>
      <c r="H21" s="57"/>
      <c r="I21" s="65">
        <v>0</v>
      </c>
      <c r="J21" s="57"/>
      <c r="L21" s="65"/>
    </row>
    <row r="22" spans="1:12" ht="12.75" customHeight="1" hidden="1">
      <c r="A22" s="4" t="s">
        <v>152</v>
      </c>
      <c r="C22" s="15"/>
      <c r="D22" s="79">
        <v>0</v>
      </c>
      <c r="E22" s="50"/>
      <c r="F22" s="57">
        <v>0</v>
      </c>
      <c r="G22" s="50"/>
      <c r="H22" s="57"/>
      <c r="I22" s="65">
        <v>0</v>
      </c>
      <c r="J22" s="57"/>
      <c r="L22" s="65"/>
    </row>
    <row r="23" spans="1:12" ht="12.75" customHeight="1">
      <c r="A23" s="4" t="s">
        <v>105</v>
      </c>
      <c r="C23" s="15"/>
      <c r="D23" s="83">
        <v>1583</v>
      </c>
      <c r="E23" s="50"/>
      <c r="F23" s="57">
        <v>49485</v>
      </c>
      <c r="G23" s="50"/>
      <c r="H23" s="57"/>
      <c r="I23" s="57">
        <v>2418</v>
      </c>
      <c r="J23" s="57"/>
      <c r="L23" s="57"/>
    </row>
    <row r="24" spans="1:12" ht="0.75" customHeight="1">
      <c r="A24" s="4" t="s">
        <v>149</v>
      </c>
      <c r="C24" s="20"/>
      <c r="D24" s="83">
        <v>0</v>
      </c>
      <c r="E24" s="50"/>
      <c r="F24" s="57"/>
      <c r="G24" s="50"/>
      <c r="H24" s="57"/>
      <c r="I24" s="57">
        <v>0</v>
      </c>
      <c r="J24" s="57"/>
      <c r="L24" s="57"/>
    </row>
    <row r="25" spans="1:12" ht="12.75" customHeight="1">
      <c r="A25" s="4" t="s">
        <v>156</v>
      </c>
      <c r="C25" s="15"/>
      <c r="D25" s="62"/>
      <c r="E25" s="48"/>
      <c r="F25" s="58"/>
      <c r="G25" s="48"/>
      <c r="H25" s="58"/>
      <c r="I25" s="58">
        <v>0</v>
      </c>
      <c r="J25" s="59"/>
      <c r="L25" s="58"/>
    </row>
    <row r="26" spans="1:12" ht="12.75" customHeight="1">
      <c r="A26" s="4" t="s">
        <v>150</v>
      </c>
      <c r="C26" s="15"/>
      <c r="D26" s="62">
        <v>0</v>
      </c>
      <c r="E26" s="48"/>
      <c r="F26" s="58"/>
      <c r="G26" s="48"/>
      <c r="H26" s="58"/>
      <c r="I26" s="58">
        <v>0</v>
      </c>
      <c r="J26" s="59"/>
      <c r="L26" s="58"/>
    </row>
    <row r="27" spans="3:12" ht="12.75">
      <c r="C27" s="15"/>
      <c r="L27" s="58"/>
    </row>
    <row r="28" spans="3:12" ht="12.75" customHeight="1">
      <c r="C28" s="15"/>
      <c r="D28" s="101">
        <f>SUM(D18:D27)</f>
        <v>594171</v>
      </c>
      <c r="E28" s="50"/>
      <c r="F28" s="57"/>
      <c r="G28" s="50"/>
      <c r="H28" s="57"/>
      <c r="I28" s="102">
        <f>SUM(I18:I27)</f>
        <v>636467</v>
      </c>
      <c r="J28" s="57"/>
      <c r="L28" s="58"/>
    </row>
    <row r="29" spans="3:12" ht="12.75" customHeight="1">
      <c r="C29" s="15"/>
      <c r="D29" s="79"/>
      <c r="E29" s="50"/>
      <c r="F29" s="57"/>
      <c r="G29" s="50"/>
      <c r="H29" s="57"/>
      <c r="I29" s="65"/>
      <c r="J29" s="57"/>
      <c r="L29" s="58"/>
    </row>
    <row r="30" spans="1:12" ht="12.75" customHeight="1">
      <c r="A30" s="15" t="s">
        <v>100</v>
      </c>
      <c r="C30" s="15"/>
      <c r="D30" s="83"/>
      <c r="E30" s="50"/>
      <c r="F30" s="57"/>
      <c r="G30" s="50"/>
      <c r="H30" s="57"/>
      <c r="I30" s="57"/>
      <c r="J30" s="57"/>
      <c r="L30" s="58"/>
    </row>
    <row r="31" spans="2:12" ht="12.75" customHeight="1">
      <c r="B31" s="4" t="s">
        <v>50</v>
      </c>
      <c r="C31" s="15"/>
      <c r="D31" s="62">
        <v>4756</v>
      </c>
      <c r="E31" s="48"/>
      <c r="F31" s="58">
        <v>4282</v>
      </c>
      <c r="G31" s="48"/>
      <c r="H31" s="58"/>
      <c r="I31" s="58">
        <v>4756</v>
      </c>
      <c r="J31" s="59"/>
      <c r="L31" s="58"/>
    </row>
    <row r="32" spans="2:12" ht="12.75" customHeight="1" hidden="1">
      <c r="B32" s="4" t="s">
        <v>31</v>
      </c>
      <c r="C32" s="15"/>
      <c r="D32" s="62">
        <v>0</v>
      </c>
      <c r="E32" s="48"/>
      <c r="F32" s="58">
        <v>0</v>
      </c>
      <c r="G32" s="48"/>
      <c r="H32" s="58"/>
      <c r="I32" s="58">
        <v>0</v>
      </c>
      <c r="J32" s="59"/>
      <c r="L32" s="58"/>
    </row>
    <row r="33" spans="2:12" ht="12.75" customHeight="1">
      <c r="B33" s="4" t="s">
        <v>92</v>
      </c>
      <c r="C33" s="112"/>
      <c r="D33" s="62">
        <f>18479+13119+1</f>
        <v>31599</v>
      </c>
      <c r="E33" s="48"/>
      <c r="F33" s="58">
        <v>77067</v>
      </c>
      <c r="G33" s="48"/>
      <c r="H33" s="58"/>
      <c r="I33" s="58">
        <f>22539+15391</f>
        <v>37930</v>
      </c>
      <c r="J33" s="59"/>
      <c r="L33" s="58"/>
    </row>
    <row r="34" spans="2:12" ht="12.75" customHeight="1">
      <c r="B34" s="4" t="s">
        <v>36</v>
      </c>
      <c r="C34" s="15"/>
      <c r="D34" s="103">
        <v>6</v>
      </c>
      <c r="E34" s="48"/>
      <c r="F34" s="58">
        <v>553</v>
      </c>
      <c r="G34" s="48"/>
      <c r="H34" s="58"/>
      <c r="I34" s="58">
        <v>6</v>
      </c>
      <c r="J34" s="59"/>
      <c r="L34" s="58"/>
    </row>
    <row r="35" spans="2:12" ht="12.75" customHeight="1">
      <c r="B35" s="4" t="s">
        <v>69</v>
      </c>
      <c r="C35" s="15"/>
      <c r="D35" s="103">
        <f>1968-1</f>
        <v>1967</v>
      </c>
      <c r="E35" s="48"/>
      <c r="F35" s="58"/>
      <c r="G35" s="48"/>
      <c r="H35" s="58"/>
      <c r="I35" s="58">
        <v>1973</v>
      </c>
      <c r="J35" s="59"/>
      <c r="L35" s="58"/>
    </row>
    <row r="36" spans="2:12" ht="12.75" customHeight="1">
      <c r="B36" s="4" t="s">
        <v>32</v>
      </c>
      <c r="C36" s="20"/>
      <c r="D36" s="62">
        <v>2177</v>
      </c>
      <c r="E36" s="48"/>
      <c r="F36" s="58">
        <v>3094</v>
      </c>
      <c r="G36" s="48"/>
      <c r="H36" s="58"/>
      <c r="I36" s="58">
        <v>2103</v>
      </c>
      <c r="J36" s="59"/>
      <c r="L36" s="58"/>
    </row>
    <row r="37" spans="2:12" ht="12.75" customHeight="1">
      <c r="B37" s="4" t="s">
        <v>33</v>
      </c>
      <c r="C37" s="15"/>
      <c r="D37" s="62">
        <v>1270</v>
      </c>
      <c r="E37" s="48"/>
      <c r="F37" s="58">
        <v>5926</v>
      </c>
      <c r="G37" s="48"/>
      <c r="H37" s="58"/>
      <c r="I37" s="67">
        <f>1467+6</f>
        <v>1473</v>
      </c>
      <c r="J37" s="59"/>
      <c r="L37" s="58"/>
    </row>
    <row r="38" spans="3:12" ht="12.75" customHeight="1">
      <c r="C38" s="15"/>
      <c r="D38" s="104">
        <f>+SUM(D31:D37)</f>
        <v>41775</v>
      </c>
      <c r="E38" s="48"/>
      <c r="F38" s="58">
        <f>+SUM(F31:F37)</f>
        <v>90922</v>
      </c>
      <c r="G38" s="48"/>
      <c r="H38" s="58"/>
      <c r="I38" s="105">
        <f>+SUM(I31:I37)</f>
        <v>48241</v>
      </c>
      <c r="J38" s="59"/>
      <c r="L38" s="58"/>
    </row>
    <row r="39" spans="3:12" ht="12.75" customHeight="1">
      <c r="C39" s="15"/>
      <c r="D39" s="62"/>
      <c r="E39" s="48"/>
      <c r="F39" s="58"/>
      <c r="G39" s="48"/>
      <c r="H39" s="58"/>
      <c r="I39" s="58"/>
      <c r="J39" s="59"/>
      <c r="L39" s="58"/>
    </row>
    <row r="40" spans="2:12" ht="12.75" customHeight="1">
      <c r="B40" s="109" t="s">
        <v>142</v>
      </c>
      <c r="C40" s="15"/>
      <c r="D40" s="62">
        <v>0</v>
      </c>
      <c r="E40" s="48"/>
      <c r="F40" s="58"/>
      <c r="G40" s="48"/>
      <c r="H40" s="58"/>
      <c r="I40" s="58">
        <v>0</v>
      </c>
      <c r="J40" s="59"/>
      <c r="L40" s="58"/>
    </row>
    <row r="41" spans="3:12" ht="12.75" customHeight="1">
      <c r="C41" s="15"/>
      <c r="D41" s="62"/>
      <c r="E41" s="50"/>
      <c r="F41" s="58"/>
      <c r="G41" s="50"/>
      <c r="H41" s="58"/>
      <c r="I41" s="58"/>
      <c r="J41" s="59"/>
      <c r="L41" s="58"/>
    </row>
    <row r="42" spans="1:12" ht="12.75" customHeight="1" thickBot="1">
      <c r="A42" s="15" t="s">
        <v>102</v>
      </c>
      <c r="C42" s="15"/>
      <c r="D42" s="106">
        <f>D38+D28+D40</f>
        <v>635946</v>
      </c>
      <c r="E42" s="50"/>
      <c r="F42" s="58"/>
      <c r="G42" s="50"/>
      <c r="H42" s="58"/>
      <c r="I42" s="107">
        <f>I38+I28+I40</f>
        <v>684708</v>
      </c>
      <c r="J42" s="59"/>
      <c r="L42" s="58"/>
    </row>
    <row r="43" spans="3:12" ht="12.75" customHeight="1" thickTop="1">
      <c r="C43" s="15"/>
      <c r="D43" s="62"/>
      <c r="E43" s="50"/>
      <c r="F43" s="58"/>
      <c r="G43" s="50"/>
      <c r="H43" s="58"/>
      <c r="I43" s="58"/>
      <c r="J43" s="59"/>
      <c r="L43" s="58"/>
    </row>
    <row r="44" spans="1:12" ht="12.75" customHeight="1">
      <c r="A44" s="15" t="s">
        <v>103</v>
      </c>
      <c r="C44" s="15"/>
      <c r="D44" s="83"/>
      <c r="E44" s="50"/>
      <c r="F44" s="57"/>
      <c r="G44" s="50"/>
      <c r="H44" s="57"/>
      <c r="I44" s="57"/>
      <c r="J44" s="59"/>
      <c r="L44" s="58"/>
    </row>
    <row r="45" spans="1:12" ht="12.75" customHeight="1">
      <c r="A45" s="4" t="s">
        <v>109</v>
      </c>
      <c r="C45" s="15"/>
      <c r="D45" s="83">
        <v>75027</v>
      </c>
      <c r="E45" s="50"/>
      <c r="F45" s="57">
        <v>132870</v>
      </c>
      <c r="G45" s="50"/>
      <c r="H45" s="57"/>
      <c r="I45" s="57">
        <v>75027</v>
      </c>
      <c r="J45" s="59"/>
      <c r="L45" s="58"/>
    </row>
    <row r="46" spans="1:12" ht="12.75" customHeight="1">
      <c r="A46" s="4" t="s">
        <v>110</v>
      </c>
      <c r="B46" s="61"/>
      <c r="C46" s="68"/>
      <c r="D46" s="62">
        <f>-176806+1343+17187+15005</f>
        <v>-143271</v>
      </c>
      <c r="E46" s="48"/>
      <c r="F46" s="58">
        <v>-36573</v>
      </c>
      <c r="G46" s="48"/>
      <c r="H46" s="58"/>
      <c r="I46" s="58">
        <v>-113123</v>
      </c>
      <c r="J46" s="59"/>
      <c r="L46" s="58"/>
    </row>
    <row r="47" spans="2:12" ht="3" customHeight="1">
      <c r="B47" s="61"/>
      <c r="C47" s="68"/>
      <c r="D47" s="86"/>
      <c r="E47" s="50"/>
      <c r="F47" s="60"/>
      <c r="G47" s="50"/>
      <c r="H47" s="58"/>
      <c r="I47" s="60"/>
      <c r="J47" s="59"/>
      <c r="L47" s="58"/>
    </row>
    <row r="48" spans="2:12" ht="3" customHeight="1">
      <c r="B48" s="61"/>
      <c r="C48" s="68"/>
      <c r="D48" s="62"/>
      <c r="E48" s="50"/>
      <c r="F48" s="58"/>
      <c r="G48" s="50"/>
      <c r="H48" s="58"/>
      <c r="I48" s="58"/>
      <c r="J48" s="59"/>
      <c r="L48" s="58"/>
    </row>
    <row r="49" spans="1:12" ht="12.75" customHeight="1">
      <c r="A49" s="15" t="s">
        <v>111</v>
      </c>
      <c r="C49" s="15"/>
      <c r="D49" s="83">
        <f>+SUM(D45:D48)</f>
        <v>-68244</v>
      </c>
      <c r="E49" s="50"/>
      <c r="F49" s="57">
        <f>+SUM(F45:F48)</f>
        <v>96297</v>
      </c>
      <c r="G49" s="50"/>
      <c r="H49" s="57"/>
      <c r="I49" s="57">
        <f>+SUM(I45:I48)</f>
        <v>-38096</v>
      </c>
      <c r="J49" s="59"/>
      <c r="L49" s="58"/>
    </row>
    <row r="50" spans="3:12" ht="5.25" customHeight="1">
      <c r="C50" s="15"/>
      <c r="D50" s="83"/>
      <c r="E50" s="50"/>
      <c r="F50" s="57"/>
      <c r="G50" s="50"/>
      <c r="H50" s="57"/>
      <c r="I50" s="57"/>
      <c r="J50" s="59"/>
      <c r="L50" s="58"/>
    </row>
    <row r="51" spans="1:12" ht="12.75" customHeight="1">
      <c r="A51" s="4" t="s">
        <v>112</v>
      </c>
      <c r="C51" s="15"/>
      <c r="D51" s="83">
        <v>59492</v>
      </c>
      <c r="E51" s="50"/>
      <c r="F51" s="57">
        <v>0</v>
      </c>
      <c r="G51" s="50"/>
      <c r="H51" s="57"/>
      <c r="I51" s="57">
        <v>76202</v>
      </c>
      <c r="J51" s="59"/>
      <c r="L51" s="58"/>
    </row>
    <row r="52" spans="3:12" ht="6" customHeight="1">
      <c r="C52" s="15"/>
      <c r="D52" s="83"/>
      <c r="E52" s="50"/>
      <c r="F52" s="57"/>
      <c r="G52" s="50"/>
      <c r="H52" s="57"/>
      <c r="I52" s="57"/>
      <c r="J52" s="59"/>
      <c r="L52" s="58"/>
    </row>
    <row r="53" spans="1:12" ht="12.75" customHeight="1">
      <c r="A53" s="4" t="s">
        <v>113</v>
      </c>
      <c r="C53" s="15"/>
      <c r="D53" s="104">
        <f>D49+D51</f>
        <v>-8752</v>
      </c>
      <c r="E53" s="50"/>
      <c r="F53" s="57"/>
      <c r="G53" s="50"/>
      <c r="H53" s="57"/>
      <c r="I53" s="133">
        <f>I49+I51</f>
        <v>38106</v>
      </c>
      <c r="J53" s="59"/>
      <c r="L53" s="58"/>
    </row>
    <row r="54" spans="3:12" ht="12.75" customHeight="1">
      <c r="C54" s="15"/>
      <c r="D54" s="83"/>
      <c r="E54" s="50"/>
      <c r="F54" s="57"/>
      <c r="G54" s="50"/>
      <c r="H54" s="57"/>
      <c r="I54" s="57"/>
      <c r="J54" s="59"/>
      <c r="L54" s="58"/>
    </row>
    <row r="55" spans="1:12" ht="12.75" customHeight="1">
      <c r="A55" s="15" t="s">
        <v>114</v>
      </c>
      <c r="C55" s="15"/>
      <c r="D55" s="83"/>
      <c r="E55" s="50"/>
      <c r="F55" s="57"/>
      <c r="G55" s="50"/>
      <c r="H55" s="57"/>
      <c r="I55" s="57"/>
      <c r="J55" s="59"/>
      <c r="L55" s="58"/>
    </row>
    <row r="56" spans="1:12" ht="12.75" customHeight="1">
      <c r="A56" s="4" t="s">
        <v>115</v>
      </c>
      <c r="C56" s="20"/>
      <c r="D56" s="83">
        <f>446496+707+1000-80000-1</f>
        <v>368202</v>
      </c>
      <c r="E56" s="50"/>
      <c r="F56" s="57">
        <v>9675</v>
      </c>
      <c r="G56" s="50"/>
      <c r="H56" s="57"/>
      <c r="I56" s="57">
        <f>367803+473</f>
        <v>368276</v>
      </c>
      <c r="J56" s="59"/>
      <c r="L56" s="58"/>
    </row>
    <row r="57" spans="1:12" ht="12.75" customHeight="1" hidden="1">
      <c r="A57" s="4" t="s">
        <v>141</v>
      </c>
      <c r="C57" s="15"/>
      <c r="D57" s="83">
        <f>40903-40903</f>
        <v>0</v>
      </c>
      <c r="E57" s="50"/>
      <c r="F57" s="57"/>
      <c r="G57" s="50"/>
      <c r="H57" s="57"/>
      <c r="I57" s="57">
        <f>7000+3318-10318</f>
        <v>0</v>
      </c>
      <c r="J57" s="59"/>
      <c r="L57" s="58"/>
    </row>
    <row r="58" spans="1:12" ht="12.75" customHeight="1">
      <c r="A58" s="4" t="s">
        <v>151</v>
      </c>
      <c r="C58" s="15"/>
      <c r="D58" s="83">
        <v>647</v>
      </c>
      <c r="E58" s="50"/>
      <c r="F58" s="57">
        <v>196</v>
      </c>
      <c r="G58" s="50"/>
      <c r="H58" s="57"/>
      <c r="I58" s="57">
        <v>657</v>
      </c>
      <c r="J58" s="59"/>
      <c r="L58" s="58"/>
    </row>
    <row r="59" spans="4:13" s="15" customFormat="1" ht="12.75" customHeight="1">
      <c r="D59" s="104">
        <f>SUM(D56:D58)</f>
        <v>368849</v>
      </c>
      <c r="E59" s="46"/>
      <c r="F59" s="62">
        <f>+SUM(F48:F58)</f>
        <v>106168</v>
      </c>
      <c r="G59" s="46"/>
      <c r="H59" s="62"/>
      <c r="I59" s="105">
        <f>SUM(I56:I58)</f>
        <v>368933</v>
      </c>
      <c r="J59" s="63"/>
      <c r="L59" s="58"/>
      <c r="M59" s="4"/>
    </row>
    <row r="60" spans="3:12" ht="12.75" customHeight="1">
      <c r="C60" s="15"/>
      <c r="D60" s="91" t="s">
        <v>89</v>
      </c>
      <c r="E60" s="50"/>
      <c r="G60" s="50"/>
      <c r="L60" s="58"/>
    </row>
    <row r="61" spans="1:12" ht="12.75" customHeight="1">
      <c r="A61" s="15" t="s">
        <v>116</v>
      </c>
      <c r="C61" s="15"/>
      <c r="D61" s="83"/>
      <c r="E61" s="50"/>
      <c r="F61" s="57"/>
      <c r="G61" s="50"/>
      <c r="H61" s="57"/>
      <c r="I61" s="57"/>
      <c r="J61" s="59"/>
      <c r="L61" s="58"/>
    </row>
    <row r="62" spans="1:12" ht="12.75" customHeight="1">
      <c r="A62" s="15"/>
      <c r="B62" s="4" t="s">
        <v>34</v>
      </c>
      <c r="C62" s="112"/>
      <c r="D62" s="62">
        <f>49956+76043</f>
        <v>125999</v>
      </c>
      <c r="E62" s="48"/>
      <c r="F62" s="58">
        <v>26118</v>
      </c>
      <c r="G62" s="48"/>
      <c r="H62" s="58"/>
      <c r="I62" s="58">
        <f>71351+43075</f>
        <v>114426</v>
      </c>
      <c r="J62" s="59"/>
      <c r="L62" s="58"/>
    </row>
    <row r="63" spans="2:12" ht="12.75" customHeight="1">
      <c r="B63" s="4" t="s">
        <v>35</v>
      </c>
      <c r="C63" s="20"/>
      <c r="D63" s="103">
        <f>105+18087+8312+43345+1+80000</f>
        <v>149850</v>
      </c>
      <c r="E63" s="48"/>
      <c r="F63" s="58">
        <v>27068</v>
      </c>
      <c r="G63" s="48"/>
      <c r="H63" s="58"/>
      <c r="I63" s="58">
        <v>163243</v>
      </c>
      <c r="J63" s="59"/>
      <c r="L63" s="58"/>
    </row>
    <row r="64" spans="2:12" ht="12.75" customHeight="1">
      <c r="B64" s="4" t="s">
        <v>153</v>
      </c>
      <c r="C64" s="15"/>
      <c r="D64" s="62">
        <v>0</v>
      </c>
      <c r="E64" s="48"/>
      <c r="F64" s="58">
        <v>0</v>
      </c>
      <c r="G64" s="48"/>
      <c r="H64" s="58"/>
      <c r="I64" s="58">
        <v>0</v>
      </c>
      <c r="J64" s="59"/>
      <c r="L64" s="58"/>
    </row>
    <row r="65" spans="2:12" ht="12.75" customHeight="1" hidden="1">
      <c r="B65" s="4" t="s">
        <v>37</v>
      </c>
      <c r="C65" s="15"/>
      <c r="D65" s="62">
        <v>0</v>
      </c>
      <c r="E65" s="48"/>
      <c r="F65" s="58">
        <v>0</v>
      </c>
      <c r="G65" s="48"/>
      <c r="H65" s="58"/>
      <c r="I65" s="58">
        <v>0</v>
      </c>
      <c r="J65" s="59"/>
      <c r="L65" s="58"/>
    </row>
    <row r="66" spans="2:12" ht="12.75" customHeight="1" hidden="1">
      <c r="B66" s="4" t="s">
        <v>28</v>
      </c>
      <c r="C66" s="15"/>
      <c r="D66" s="103">
        <v>0</v>
      </c>
      <c r="E66" s="48"/>
      <c r="F66" s="58">
        <v>3027</v>
      </c>
      <c r="G66" s="48"/>
      <c r="H66" s="58"/>
      <c r="I66" s="58">
        <v>0</v>
      </c>
      <c r="J66" s="59"/>
      <c r="L66" s="58"/>
    </row>
    <row r="67" spans="2:12" ht="12.75" customHeight="1" hidden="1">
      <c r="B67" s="4" t="s">
        <v>49</v>
      </c>
      <c r="C67" s="15"/>
      <c r="D67" s="62">
        <v>0</v>
      </c>
      <c r="E67" s="48"/>
      <c r="F67" s="58">
        <v>0</v>
      </c>
      <c r="G67" s="48"/>
      <c r="H67" s="58"/>
      <c r="I67" s="58">
        <v>0</v>
      </c>
      <c r="J67" s="59"/>
      <c r="L67" s="58"/>
    </row>
    <row r="68" spans="3:12" ht="12.75" customHeight="1">
      <c r="C68" s="15"/>
      <c r="D68" s="104">
        <f>+SUM(D62:D67)</f>
        <v>275849</v>
      </c>
      <c r="E68" s="48"/>
      <c r="F68" s="58">
        <f>+SUM(F62:F67)</f>
        <v>56213</v>
      </c>
      <c r="G68" s="48"/>
      <c r="H68" s="58"/>
      <c r="I68" s="105">
        <f>+SUM(I62:I67)</f>
        <v>277669</v>
      </c>
      <c r="J68" s="59"/>
      <c r="L68" s="58"/>
    </row>
    <row r="69" spans="3:12" ht="3" customHeight="1">
      <c r="C69" s="15"/>
      <c r="D69" s="62"/>
      <c r="E69" s="50"/>
      <c r="F69" s="58"/>
      <c r="G69" s="50"/>
      <c r="H69" s="57"/>
      <c r="I69" s="58"/>
      <c r="J69" s="59"/>
      <c r="L69" s="58"/>
    </row>
    <row r="70" spans="1:12" ht="12.75" customHeight="1">
      <c r="A70" s="15" t="s">
        <v>117</v>
      </c>
      <c r="C70" s="15"/>
      <c r="D70" s="62">
        <f>D68+D59</f>
        <v>644698</v>
      </c>
      <c r="E70" s="48"/>
      <c r="F70" s="58">
        <f>+F38-F68</f>
        <v>34709</v>
      </c>
      <c r="G70" s="48"/>
      <c r="H70" s="58"/>
      <c r="I70" s="58">
        <f>I68+I59</f>
        <v>646602</v>
      </c>
      <c r="J70" s="59"/>
      <c r="L70" s="58"/>
    </row>
    <row r="71" spans="3:12" ht="3" customHeight="1">
      <c r="C71" s="15"/>
      <c r="D71" s="86"/>
      <c r="E71" s="50"/>
      <c r="F71" s="60"/>
      <c r="G71" s="50"/>
      <c r="H71" s="58"/>
      <c r="I71" s="60"/>
      <c r="J71" s="59"/>
      <c r="L71" s="58"/>
    </row>
    <row r="72" spans="1:12" ht="3" customHeight="1">
      <c r="A72" s="15"/>
      <c r="B72" s="15"/>
      <c r="C72" s="75"/>
      <c r="D72" s="75"/>
      <c r="E72" s="22"/>
      <c r="F72" s="21"/>
      <c r="G72" s="22"/>
      <c r="H72" s="21"/>
      <c r="I72" s="21"/>
      <c r="J72" s="21"/>
      <c r="K72" s="21"/>
      <c r="L72" s="58"/>
    </row>
    <row r="73" spans="1:13" s="15" customFormat="1" ht="12.75" customHeight="1">
      <c r="A73" s="15" t="s">
        <v>118</v>
      </c>
      <c r="D73" s="62">
        <f>D70+D53</f>
        <v>635946</v>
      </c>
      <c r="E73" s="49"/>
      <c r="F73" s="62">
        <f>+F70+SUM(F18:F27)</f>
        <v>106168</v>
      </c>
      <c r="G73" s="49"/>
      <c r="H73" s="62"/>
      <c r="I73" s="58">
        <f>I70+I53</f>
        <v>684708</v>
      </c>
      <c r="J73" s="63"/>
      <c r="L73" s="58"/>
      <c r="M73" s="4"/>
    </row>
    <row r="74" spans="1:12" ht="3" customHeight="1" thickBot="1">
      <c r="A74" s="15"/>
      <c r="B74" s="15"/>
      <c r="C74" s="15"/>
      <c r="D74" s="90"/>
      <c r="E74" s="49"/>
      <c r="F74" s="51"/>
      <c r="G74" s="49"/>
      <c r="H74" s="21"/>
      <c r="I74" s="51"/>
      <c r="J74" s="21"/>
      <c r="K74" s="15"/>
      <c r="L74" s="58"/>
    </row>
    <row r="75" spans="3:12" ht="12.75" customHeight="1" thickTop="1">
      <c r="C75" s="15"/>
      <c r="D75" s="92">
        <f>+D73-D42</f>
        <v>0</v>
      </c>
      <c r="E75" s="50"/>
      <c r="F75" s="56"/>
      <c r="G75" s="50"/>
      <c r="H75" s="56"/>
      <c r="I75" s="56"/>
      <c r="L75" s="58"/>
    </row>
    <row r="76" spans="1:12" ht="12.75">
      <c r="A76" s="4" t="s">
        <v>131</v>
      </c>
      <c r="C76" s="15"/>
      <c r="D76" s="92">
        <f>D49/214364</f>
        <v>-0.31835569405310593</v>
      </c>
      <c r="E76" s="50"/>
      <c r="F76" s="56" t="e">
        <f>(+F75-F37)/#REF!</f>
        <v>#REF!</v>
      </c>
      <c r="G76" s="50"/>
      <c r="H76" s="56"/>
      <c r="I76" s="92">
        <f>I49/214364</f>
        <v>-0.1777164076057547</v>
      </c>
      <c r="L76" s="58"/>
    </row>
    <row r="77" spans="4:12" ht="12.75" customHeight="1">
      <c r="D77" s="92"/>
      <c r="E77" s="56"/>
      <c r="F77" s="56"/>
      <c r="G77" s="56"/>
      <c r="H77" s="56"/>
      <c r="I77" s="56"/>
      <c r="L77" s="58"/>
    </row>
    <row r="78" spans="1:12" ht="12.75">
      <c r="A78" s="27" t="s">
        <v>127</v>
      </c>
      <c r="B78" s="27"/>
      <c r="C78" s="27"/>
      <c r="D78" s="93"/>
      <c r="E78" s="33"/>
      <c r="F78" s="28"/>
      <c r="G78" s="33"/>
      <c r="H78" s="28"/>
      <c r="I78" s="33"/>
      <c r="J78" s="28"/>
      <c r="K78" s="30"/>
      <c r="L78" s="58"/>
    </row>
    <row r="79" spans="1:12" ht="12.75">
      <c r="A79" s="27" t="s">
        <v>173</v>
      </c>
      <c r="B79" s="5"/>
      <c r="C79" s="5"/>
      <c r="D79" s="93"/>
      <c r="E79" s="34"/>
      <c r="F79" s="28"/>
      <c r="G79" s="34"/>
      <c r="H79" s="28"/>
      <c r="I79" s="28"/>
      <c r="J79" s="28"/>
      <c r="K79" s="30"/>
      <c r="L79" s="58"/>
    </row>
    <row r="80" spans="1:12" ht="12.75">
      <c r="A80" s="27"/>
      <c r="B80" s="5"/>
      <c r="C80" s="5"/>
      <c r="D80" s="9">
        <f>+D73-D42</f>
        <v>0</v>
      </c>
      <c r="E80" s="9"/>
      <c r="F80" s="9">
        <f>+F73-F42</f>
        <v>106168</v>
      </c>
      <c r="G80" s="9">
        <f>+G73-G42</f>
        <v>0</v>
      </c>
      <c r="H80" s="9">
        <f>+H73-H42</f>
        <v>0</v>
      </c>
      <c r="I80" s="9">
        <f>+I73-I42</f>
        <v>0</v>
      </c>
      <c r="J80" s="9"/>
      <c r="K80" s="9"/>
      <c r="L80" s="58"/>
    </row>
    <row r="81" spans="4:12" ht="12.75" customHeight="1">
      <c r="D81" s="92"/>
      <c r="E81" s="56"/>
      <c r="F81" s="56"/>
      <c r="G81" s="56"/>
      <c r="H81" s="56"/>
      <c r="I81" s="56"/>
      <c r="L81" s="58"/>
    </row>
    <row r="82" spans="4:12" ht="12.75">
      <c r="D82" s="56"/>
      <c r="I82" s="73"/>
      <c r="L82" s="58"/>
    </row>
    <row r="83" spans="1:12" ht="14.25">
      <c r="A83" s="8"/>
      <c r="L83" s="58"/>
    </row>
    <row r="84" ht="12.75">
      <c r="L84" s="58"/>
    </row>
    <row r="85" ht="12.75">
      <c r="L85" s="58"/>
    </row>
    <row r="86" ht="12.75">
      <c r="L86" s="58"/>
    </row>
    <row r="87" ht="12.75">
      <c r="L87" s="58"/>
    </row>
    <row r="88" ht="12.75">
      <c r="L88" s="58"/>
    </row>
    <row r="89" ht="12.75">
      <c r="L89" s="58"/>
    </row>
    <row r="90" ht="12.75">
      <c r="L90" s="58"/>
    </row>
    <row r="91" ht="12.75">
      <c r="L91" s="58"/>
    </row>
    <row r="92" ht="12.75">
      <c r="L92" s="58"/>
    </row>
    <row r="93" ht="12.75">
      <c r="L93" s="58"/>
    </row>
    <row r="94" ht="12.75">
      <c r="L94" s="58"/>
    </row>
  </sheetData>
  <sheetProtection/>
  <mergeCells count="2">
    <mergeCell ref="A1:K1"/>
    <mergeCell ref="A6:K6"/>
  </mergeCells>
  <printOptions horizontalCentered="1"/>
  <pageMargins left="0.5" right="0.51" top="0.5" bottom="0.39" header="0.5" footer="0.17"/>
  <pageSetup fitToHeight="1" fitToWidth="1" horizontalDpi="600" verticalDpi="600" orientation="portrait" paperSize="9" scale="93" r:id="rId4"/>
  <headerFooter alignWithMargins="0">
    <oddFooter>&amp;C&amp;11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SheetLayoutView="100" zoomScalePageLayoutView="0" workbookViewId="0" topLeftCell="A10">
      <pane ySplit="1860" topLeftCell="A65" activePane="bottomLeft" state="split"/>
      <selection pane="topLeft" activeCell="B16" sqref="B16"/>
      <selection pane="bottomLeft" activeCell="A54" sqref="A54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37" t="s">
        <v>20</v>
      </c>
      <c r="B1" s="138"/>
      <c r="C1" s="138"/>
      <c r="D1" s="138"/>
      <c r="E1" s="138"/>
      <c r="F1" s="138"/>
      <c r="G1" s="138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39" t="s">
        <v>30</v>
      </c>
      <c r="B6" s="142"/>
      <c r="C6" s="142"/>
      <c r="D6" s="142"/>
      <c r="E6" s="142"/>
      <c r="F6" s="142"/>
      <c r="G6" s="142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170</v>
      </c>
      <c r="B9" s="44"/>
      <c r="C9" s="44"/>
      <c r="D9" s="44"/>
    </row>
    <row r="10" spans="1:4" s="45" customFormat="1" ht="15.75">
      <c r="A10" s="43" t="s">
        <v>179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120</v>
      </c>
    </row>
    <row r="13" spans="1:6" s="4" customFormat="1" ht="12.75">
      <c r="A13" s="14"/>
      <c r="B13" s="6"/>
      <c r="C13" s="6"/>
      <c r="D13" s="6"/>
      <c r="E13" s="50" t="s">
        <v>119</v>
      </c>
      <c r="F13" s="50" t="s">
        <v>81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121</v>
      </c>
      <c r="J14" s="20" t="s">
        <v>124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122</v>
      </c>
      <c r="J15" s="20" t="s">
        <v>125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162</v>
      </c>
      <c r="D18" s="65">
        <v>56271</v>
      </c>
      <c r="E18" s="57">
        <v>21819</v>
      </c>
      <c r="F18" s="57">
        <v>-61310</v>
      </c>
      <c r="G18" s="57">
        <f>+SUM(D18:F18)</f>
        <v>16780</v>
      </c>
      <c r="H18" s="57"/>
      <c r="I18" s="57">
        <v>69252</v>
      </c>
      <c r="J18" s="73">
        <f>I18+G18</f>
        <v>86032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 hidden="1">
      <c r="A20" s="4" t="s">
        <v>86</v>
      </c>
      <c r="D20" s="57"/>
      <c r="E20" s="57"/>
      <c r="F20" s="57"/>
      <c r="G20" s="57"/>
      <c r="H20" s="57"/>
    </row>
    <row r="21" spans="1:10" s="4" customFormat="1" ht="12.75" customHeight="1" hidden="1">
      <c r="A21" s="4" t="s">
        <v>87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 hidden="1">
      <c r="D22" s="57"/>
      <c r="E22" s="57"/>
      <c r="F22" s="57"/>
      <c r="G22" s="57"/>
      <c r="H22" s="57"/>
      <c r="J22" s="73"/>
    </row>
    <row r="23" spans="1:10" s="4" customFormat="1" ht="12.75" customHeight="1" hidden="1">
      <c r="A23" s="4" t="s">
        <v>157</v>
      </c>
      <c r="D23" s="57"/>
      <c r="E23" s="57"/>
      <c r="F23" s="57"/>
      <c r="G23" s="57"/>
      <c r="H23" s="57"/>
      <c r="J23" s="73"/>
    </row>
    <row r="24" spans="1:10" s="4" customFormat="1" ht="12.75" customHeight="1" hidden="1">
      <c r="A24" s="4" t="s">
        <v>158</v>
      </c>
      <c r="D24" s="57"/>
      <c r="E24" s="57">
        <v>0</v>
      </c>
      <c r="F24" s="57"/>
      <c r="G24" s="57">
        <f>+SUM(D24:F24)</f>
        <v>0</v>
      </c>
      <c r="H24" s="57"/>
      <c r="I24" s="110"/>
      <c r="J24" s="73">
        <f>I24+G24</f>
        <v>0</v>
      </c>
    </row>
    <row r="25" spans="4:10" s="4" customFormat="1" ht="12.75" customHeight="1" hidden="1">
      <c r="D25" s="57"/>
      <c r="E25" s="57"/>
      <c r="F25" s="57"/>
      <c r="G25" s="57"/>
      <c r="H25" s="57"/>
      <c r="J25" s="73"/>
    </row>
    <row r="26" spans="1:10" s="4" customFormat="1" ht="12.75" customHeight="1">
      <c r="A26" s="4" t="s">
        <v>159</v>
      </c>
      <c r="D26" s="57"/>
      <c r="E26" s="57"/>
      <c r="F26" s="57"/>
      <c r="G26" s="57">
        <f>+SUM(D26:F26)</f>
        <v>0</v>
      </c>
      <c r="H26" s="57"/>
      <c r="I26" s="110"/>
      <c r="J26" s="73">
        <f>I26+G26</f>
        <v>0</v>
      </c>
    </row>
    <row r="27" spans="4:10" s="4" customFormat="1" ht="12.75" customHeight="1">
      <c r="D27" s="57"/>
      <c r="E27" s="57"/>
      <c r="F27" s="57"/>
      <c r="G27" s="57"/>
      <c r="H27" s="57"/>
      <c r="J27" s="73"/>
    </row>
    <row r="28" spans="1:10" s="4" customFormat="1" ht="12.75" customHeight="1">
      <c r="A28" s="4" t="s">
        <v>145</v>
      </c>
      <c r="D28" s="57"/>
      <c r="E28" s="57"/>
      <c r="F28" s="57"/>
      <c r="G28" s="57">
        <f>+SUM(D28:F28)</f>
        <v>0</v>
      </c>
      <c r="H28" s="57"/>
      <c r="I28" s="110"/>
      <c r="J28" s="73">
        <f>I28+G28</f>
        <v>0</v>
      </c>
    </row>
    <row r="29" spans="4:10" s="4" customFormat="1" ht="12.75" customHeight="1">
      <c r="D29" s="57"/>
      <c r="E29" s="57"/>
      <c r="F29" s="57">
        <f>+E29</f>
        <v>0</v>
      </c>
      <c r="G29" s="57">
        <f>+SUM(D29:F29)</f>
        <v>0</v>
      </c>
      <c r="H29" s="57"/>
      <c r="I29" s="110"/>
      <c r="J29" s="73"/>
    </row>
    <row r="30" spans="1:10" s="4" customFormat="1" ht="12.75" customHeight="1">
      <c r="A30" s="4" t="s">
        <v>176</v>
      </c>
      <c r="D30" s="57"/>
      <c r="E30" s="57">
        <v>15005</v>
      </c>
      <c r="F30" s="57">
        <v>-15005</v>
      </c>
      <c r="G30" s="57">
        <f>+SUM(D30:F30)</f>
        <v>0</v>
      </c>
      <c r="H30" s="57"/>
      <c r="I30" s="110"/>
      <c r="J30" s="73">
        <f>I30+G30</f>
        <v>0</v>
      </c>
    </row>
    <row r="31" spans="1:10" s="4" customFormat="1" ht="12.75" customHeight="1">
      <c r="A31" s="4" t="s">
        <v>177</v>
      </c>
      <c r="D31" s="57"/>
      <c r="E31" s="57">
        <v>-3289</v>
      </c>
      <c r="F31" s="57"/>
      <c r="G31" s="57">
        <f>+SUM(D31:F31)</f>
        <v>-3289</v>
      </c>
      <c r="H31" s="57"/>
      <c r="I31" s="110"/>
      <c r="J31" s="73">
        <f>I31+G31</f>
        <v>-3289</v>
      </c>
    </row>
    <row r="32" spans="1:10" s="4" customFormat="1" ht="12.75" customHeight="1">
      <c r="A32" s="4" t="s">
        <v>86</v>
      </c>
      <c r="D32" s="57"/>
      <c r="E32" s="57"/>
      <c r="F32" s="57"/>
      <c r="G32" s="57"/>
      <c r="H32" s="57"/>
      <c r="I32" s="110"/>
      <c r="J32" s="73"/>
    </row>
    <row r="33" spans="1:10" s="4" customFormat="1" ht="12.75" customHeight="1">
      <c r="A33" s="132" t="s">
        <v>164</v>
      </c>
      <c r="D33" s="57">
        <v>18756</v>
      </c>
      <c r="E33" s="57"/>
      <c r="F33" s="57"/>
      <c r="G33" s="57">
        <f>+SUM(D33:F33)</f>
        <v>18756</v>
      </c>
      <c r="H33" s="57"/>
      <c r="I33" s="110"/>
      <c r="J33" s="73">
        <f>I33+G33</f>
        <v>18756</v>
      </c>
    </row>
    <row r="34" spans="1:8" s="4" customFormat="1" ht="12.75" customHeight="1">
      <c r="A34" s="15"/>
      <c r="D34" s="57"/>
      <c r="E34" s="57"/>
      <c r="F34" s="57"/>
      <c r="G34" s="57"/>
      <c r="H34" s="57"/>
    </row>
    <row r="35" spans="1:10" s="4" customFormat="1" ht="12.75" customHeight="1">
      <c r="A35" s="4" t="s">
        <v>123</v>
      </c>
      <c r="D35" s="58">
        <v>0</v>
      </c>
      <c r="E35" s="58"/>
      <c r="F35" s="67">
        <v>-70343</v>
      </c>
      <c r="G35" s="57">
        <f>+SUM(D35:F35)</f>
        <v>-70343</v>
      </c>
      <c r="H35" s="57"/>
      <c r="I35" s="57">
        <v>6950</v>
      </c>
      <c r="J35" s="73">
        <f>I35+G35</f>
        <v>-63393</v>
      </c>
    </row>
    <row r="36" spans="4:10" s="4" customFormat="1" ht="6" customHeight="1">
      <c r="D36" s="60"/>
      <c r="E36" s="60"/>
      <c r="F36" s="60"/>
      <c r="G36" s="60"/>
      <c r="H36" s="58"/>
      <c r="I36" s="60"/>
      <c r="J36" s="60"/>
    </row>
    <row r="37" spans="4:10" s="4" customFormat="1" ht="6" customHeight="1">
      <c r="D37" s="57"/>
      <c r="E37" s="57"/>
      <c r="F37" s="57"/>
      <c r="G37" s="57"/>
      <c r="H37" s="57"/>
      <c r="I37" s="57"/>
      <c r="J37" s="57"/>
    </row>
    <row r="38" spans="1:11" s="4" customFormat="1" ht="12.75" customHeight="1">
      <c r="A38" s="4" t="s">
        <v>163</v>
      </c>
      <c r="D38" s="58">
        <f>+SUM(D18:D36)</f>
        <v>75027</v>
      </c>
      <c r="E38" s="58">
        <f>+SUM(E18:E36)</f>
        <v>33535</v>
      </c>
      <c r="F38" s="58">
        <f>+SUM(F18:F36)</f>
        <v>-146658</v>
      </c>
      <c r="G38" s="58">
        <f>+SUM(G18:G36)</f>
        <v>-38096</v>
      </c>
      <c r="H38" s="58"/>
      <c r="I38" s="58">
        <f>+SUM(I17:I36)</f>
        <v>76202</v>
      </c>
      <c r="J38" s="58">
        <f>+SUM(J17:J36)</f>
        <v>38106</v>
      </c>
      <c r="K38" s="73">
        <f>+J38-38106</f>
        <v>0</v>
      </c>
    </row>
    <row r="39" spans="4:10" s="4" customFormat="1" ht="6" customHeight="1" thickBot="1">
      <c r="D39" s="64"/>
      <c r="E39" s="64"/>
      <c r="F39" s="64"/>
      <c r="G39" s="64"/>
      <c r="H39" s="58"/>
      <c r="I39" s="64"/>
      <c r="J39" s="64"/>
    </row>
    <row r="40" spans="1:10" s="66" customFormat="1" ht="12.75" customHeight="1" thickTop="1">
      <c r="A40" s="1"/>
      <c r="B40" s="1"/>
      <c r="C40" s="1"/>
      <c r="D40" s="2"/>
      <c r="E40" s="2"/>
      <c r="F40" s="2"/>
      <c r="G40" s="2"/>
      <c r="H40" s="2"/>
      <c r="I40" s="2" t="s">
        <v>89</v>
      </c>
      <c r="J40" s="2" t="s">
        <v>89</v>
      </c>
    </row>
    <row r="41" spans="4:6" s="4" customFormat="1" ht="12.75" customHeight="1">
      <c r="D41" s="5"/>
      <c r="E41" s="5"/>
      <c r="F41" s="114"/>
    </row>
    <row r="42" spans="4:9" s="4" customFormat="1" ht="12.75" customHeight="1">
      <c r="D42" s="5"/>
      <c r="E42" s="5"/>
      <c r="F42" s="5"/>
      <c r="I42" s="57"/>
    </row>
    <row r="43" spans="1:12" s="4" customFormat="1" ht="12.75" customHeight="1">
      <c r="A43" s="15" t="s">
        <v>175</v>
      </c>
      <c r="B43" s="15"/>
      <c r="C43" s="15"/>
      <c r="D43" s="79">
        <f>+D38</f>
        <v>75027</v>
      </c>
      <c r="E43" s="83">
        <f>+E38</f>
        <v>33535</v>
      </c>
      <c r="F43" s="83">
        <f>+F38</f>
        <v>-146658</v>
      </c>
      <c r="G43" s="83">
        <f>+SUM(D43:F43)</f>
        <v>-38096</v>
      </c>
      <c r="H43" s="83"/>
      <c r="I43" s="83">
        <f>+I38</f>
        <v>76202</v>
      </c>
      <c r="J43" s="91">
        <f>G43+I43</f>
        <v>38106</v>
      </c>
      <c r="L43" s="73"/>
    </row>
    <row r="44" spans="1:9" s="4" customFormat="1" ht="12.75" customHeight="1">
      <c r="A44" s="15"/>
      <c r="B44" s="15"/>
      <c r="C44" s="15"/>
      <c r="D44" s="83"/>
      <c r="E44" s="83"/>
      <c r="F44" s="83"/>
      <c r="G44" s="83"/>
      <c r="H44" s="83"/>
      <c r="I44" s="57"/>
    </row>
    <row r="45" spans="1:9" s="4" customFormat="1" ht="12.75" customHeight="1">
      <c r="A45" s="15"/>
      <c r="B45" s="15"/>
      <c r="C45" s="15"/>
      <c r="D45" s="83"/>
      <c r="E45" s="83"/>
      <c r="F45" s="83"/>
      <c r="G45" s="83"/>
      <c r="H45" s="83"/>
      <c r="I45" s="57"/>
    </row>
    <row r="46" spans="1:13" s="4" customFormat="1" ht="12.75" customHeight="1">
      <c r="A46" s="84"/>
      <c r="B46" s="15"/>
      <c r="C46" s="15"/>
      <c r="D46" s="83"/>
      <c r="E46" s="83"/>
      <c r="F46" s="83"/>
      <c r="G46" s="83">
        <f>+SUM(D46:F46)</f>
        <v>0</v>
      </c>
      <c r="H46" s="83"/>
      <c r="I46" s="57"/>
      <c r="J46" s="91">
        <f>G46+I46</f>
        <v>0</v>
      </c>
      <c r="M46" s="73"/>
    </row>
    <row r="47" spans="1:9" s="4" customFormat="1" ht="12.75" customHeight="1">
      <c r="A47" s="15"/>
      <c r="B47" s="15"/>
      <c r="C47" s="15"/>
      <c r="D47" s="83"/>
      <c r="E47" s="83"/>
      <c r="F47" s="83"/>
      <c r="G47" s="83"/>
      <c r="H47" s="83"/>
      <c r="I47" s="57"/>
    </row>
    <row r="48" spans="1:10" s="4" customFormat="1" ht="12.75" customHeight="1">
      <c r="A48" s="15"/>
      <c r="B48" s="15"/>
      <c r="C48" s="15"/>
      <c r="D48" s="83"/>
      <c r="E48" s="83"/>
      <c r="F48" s="83"/>
      <c r="G48" s="83"/>
      <c r="H48" s="83"/>
      <c r="I48" s="111"/>
      <c r="J48" s="91"/>
    </row>
    <row r="49" spans="1:10" s="4" customFormat="1" ht="12.75" customHeight="1" hidden="1">
      <c r="A49" s="15" t="s">
        <v>145</v>
      </c>
      <c r="B49" s="15"/>
      <c r="C49" s="15"/>
      <c r="D49" s="83"/>
      <c r="E49" s="83">
        <v>0</v>
      </c>
      <c r="F49" s="83">
        <v>0</v>
      </c>
      <c r="G49" s="83">
        <f>+SUM(D49:F49)</f>
        <v>0</v>
      </c>
      <c r="H49" s="83"/>
      <c r="I49" s="83">
        <v>0</v>
      </c>
      <c r="J49" s="91">
        <f>G49+I49</f>
        <v>0</v>
      </c>
    </row>
    <row r="50" spans="1:12" s="4" customFormat="1" ht="12.75" customHeight="1" hidden="1">
      <c r="A50" s="15"/>
      <c r="B50" s="15"/>
      <c r="C50" s="15"/>
      <c r="D50" s="83"/>
      <c r="E50" s="83"/>
      <c r="F50" s="83"/>
      <c r="G50" s="83"/>
      <c r="H50" s="83"/>
      <c r="I50" s="57"/>
      <c r="L50" s="73"/>
    </row>
    <row r="51" spans="1:12" s="4" customFormat="1" ht="12.75" customHeight="1" hidden="1">
      <c r="A51" s="15" t="s">
        <v>160</v>
      </c>
      <c r="B51" s="15"/>
      <c r="C51" s="15"/>
      <c r="D51" s="83"/>
      <c r="E51" s="83"/>
      <c r="F51" s="83"/>
      <c r="G51" s="83">
        <f>+SUM(D51:F51)</f>
        <v>0</v>
      </c>
      <c r="H51" s="83"/>
      <c r="I51" s="111"/>
      <c r="J51" s="91">
        <f>I51+G51</f>
        <v>0</v>
      </c>
      <c r="L51" s="73"/>
    </row>
    <row r="52" spans="1:12" s="4" customFormat="1" ht="12.75" customHeight="1" hidden="1">
      <c r="A52" s="15"/>
      <c r="B52" s="15"/>
      <c r="C52" s="15"/>
      <c r="D52" s="83"/>
      <c r="E52" s="83"/>
      <c r="F52" s="83"/>
      <c r="G52" s="83"/>
      <c r="H52" s="83"/>
      <c r="I52" s="57"/>
      <c r="L52" s="73"/>
    </row>
    <row r="53" spans="1:10" s="4" customFormat="1" ht="12.75" customHeight="1">
      <c r="A53" s="15" t="s">
        <v>123</v>
      </c>
      <c r="B53" s="15"/>
      <c r="C53" s="15"/>
      <c r="D53" s="62"/>
      <c r="E53" s="62"/>
      <c r="F53" s="85">
        <v>-30148</v>
      </c>
      <c r="G53" s="83">
        <f>+SUM(D53:F53)</f>
        <v>-30148</v>
      </c>
      <c r="H53" s="83"/>
      <c r="I53" s="83">
        <v>-16710</v>
      </c>
      <c r="J53" s="91">
        <f>G53+I53</f>
        <v>-46858</v>
      </c>
    </row>
    <row r="54" spans="1:10" s="4" customFormat="1" ht="6" customHeight="1">
      <c r="A54" s="15"/>
      <c r="B54" s="15"/>
      <c r="C54" s="15"/>
      <c r="D54" s="86"/>
      <c r="E54" s="86"/>
      <c r="F54" s="86"/>
      <c r="G54" s="86"/>
      <c r="H54" s="62"/>
      <c r="I54" s="86"/>
      <c r="J54" s="86"/>
    </row>
    <row r="55" spans="1:10" s="4" customFormat="1" ht="6" customHeight="1">
      <c r="A55" s="15"/>
      <c r="B55" s="15"/>
      <c r="C55" s="15"/>
      <c r="D55" s="83"/>
      <c r="E55" s="83"/>
      <c r="F55" s="83"/>
      <c r="G55" s="83"/>
      <c r="H55" s="83"/>
      <c r="I55" s="83"/>
      <c r="J55" s="83"/>
    </row>
    <row r="56" spans="1:10" s="4" customFormat="1" ht="12.75" customHeight="1">
      <c r="A56" s="15" t="s">
        <v>180</v>
      </c>
      <c r="B56" s="15"/>
      <c r="C56" s="15"/>
      <c r="D56" s="62">
        <f>+SUM(D43:D54)</f>
        <v>75027</v>
      </c>
      <c r="E56" s="62">
        <f>+SUM(E43:E54)</f>
        <v>33535</v>
      </c>
      <c r="F56" s="62">
        <f>+SUM(F43:F54)</f>
        <v>-176806</v>
      </c>
      <c r="G56" s="62">
        <f>+SUM(G43:G54)</f>
        <v>-68244</v>
      </c>
      <c r="H56" s="62"/>
      <c r="I56" s="62">
        <f>+SUM(I43:I54)</f>
        <v>59492</v>
      </c>
      <c r="J56" s="62">
        <f>+SUM(J43:J54)</f>
        <v>-8752</v>
      </c>
    </row>
    <row r="57" spans="1:10" s="4" customFormat="1" ht="6" customHeight="1" thickBot="1">
      <c r="A57" s="15"/>
      <c r="B57" s="15"/>
      <c r="C57" s="15"/>
      <c r="D57" s="87"/>
      <c r="E57" s="87"/>
      <c r="F57" s="87"/>
      <c r="G57" s="87"/>
      <c r="H57" s="62"/>
      <c r="I57" s="87"/>
      <c r="J57" s="87"/>
    </row>
    <row r="58" spans="1:10" s="66" customFormat="1" ht="12.75" customHeight="1" thickTop="1">
      <c r="A58" s="1"/>
      <c r="B58" s="1"/>
      <c r="C58" s="1"/>
      <c r="D58" s="2" t="s">
        <v>89</v>
      </c>
      <c r="E58" s="2"/>
      <c r="F58" s="2" t="s">
        <v>89</v>
      </c>
      <c r="G58" s="2" t="s">
        <v>89</v>
      </c>
      <c r="H58" s="2"/>
      <c r="I58" s="2" t="s">
        <v>89</v>
      </c>
      <c r="J58" s="2" t="s">
        <v>89</v>
      </c>
    </row>
    <row r="59" spans="1:8" s="66" customFormat="1" ht="12.75" customHeight="1">
      <c r="A59" s="1"/>
      <c r="B59" s="1"/>
      <c r="C59" s="1"/>
      <c r="D59" s="2"/>
      <c r="E59" s="2"/>
      <c r="F59" s="2"/>
      <c r="G59" s="2"/>
      <c r="H59" s="2"/>
    </row>
    <row r="60" spans="4:10" ht="15.75" customHeight="1">
      <c r="D60" s="113">
        <f>+D56-'bs'!D45</f>
        <v>0</v>
      </c>
      <c r="G60" s="113">
        <f>+G56-'bs'!D49</f>
        <v>0</v>
      </c>
      <c r="I60" s="113">
        <f>+I56-'bs'!D51</f>
        <v>0</v>
      </c>
      <c r="J60" s="113">
        <f>+J56-'bs'!D53</f>
        <v>0</v>
      </c>
    </row>
    <row r="64" spans="4:10" s="1" customFormat="1" ht="12.75" customHeight="1">
      <c r="D64" s="2"/>
      <c r="E64" s="2"/>
      <c r="F64" s="2"/>
      <c r="G64" s="2"/>
      <c r="H64" s="2"/>
      <c r="J64" s="134"/>
    </row>
    <row r="65" spans="1:8" s="1" customFormat="1" ht="12.75" customHeight="1">
      <c r="A65" s="4"/>
      <c r="D65" s="2"/>
      <c r="E65" s="2"/>
      <c r="F65" s="2"/>
      <c r="G65" s="2"/>
      <c r="H65" s="2"/>
    </row>
    <row r="66" spans="4:8" s="1" customFormat="1" ht="12.75" customHeight="1">
      <c r="D66" s="2"/>
      <c r="E66" s="2"/>
      <c r="F66" s="2"/>
      <c r="G66" s="2"/>
      <c r="H66" s="2"/>
    </row>
    <row r="67" spans="1:8" s="4" customFormat="1" ht="12.75">
      <c r="A67" s="27"/>
      <c r="B67" s="27"/>
      <c r="C67" s="5"/>
      <c r="D67" s="33"/>
      <c r="E67" s="28"/>
      <c r="F67" s="28"/>
      <c r="G67" s="33"/>
      <c r="H67" s="33"/>
    </row>
    <row r="68" spans="1:8" s="4" customFormat="1" ht="12.75">
      <c r="A68" s="27"/>
      <c r="B68" s="5"/>
      <c r="C68" s="5"/>
      <c r="D68" s="28"/>
      <c r="E68" s="28"/>
      <c r="F68" s="28"/>
      <c r="G68" s="28"/>
      <c r="H68" s="28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</sheetData>
  <sheetProtection/>
  <mergeCells count="2">
    <mergeCell ref="A1:G1"/>
    <mergeCell ref="A6:G6"/>
  </mergeCells>
  <printOptions horizontalCentered="1"/>
  <pageMargins left="0.5" right="0.29" top="0.5" bottom="1" header="0.5" footer="0.3"/>
  <pageSetup fitToHeight="1" fitToWidth="1" horizontalDpi="300" verticalDpi="300" orientation="portrait" paperSize="9" scale="92" r:id="rId2"/>
  <headerFooter alignWithMargins="0">
    <oddFooter>&amp;C&amp;11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zoomScaleSheetLayoutView="110" zoomScalePageLayoutView="0" workbookViewId="0" topLeftCell="A1">
      <selection activeCell="D36" sqref="D36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37" t="s">
        <v>20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39" t="s">
        <v>30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169</v>
      </c>
      <c r="B9" s="43"/>
      <c r="C9" s="44"/>
      <c r="D9" s="44"/>
    </row>
    <row r="10" spans="1:4" s="45" customFormat="1" ht="15.75">
      <c r="A10" s="43" t="s">
        <v>179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48</v>
      </c>
      <c r="I11" s="50"/>
      <c r="J11" s="49" t="s">
        <v>46</v>
      </c>
    </row>
    <row r="12" spans="1:10" s="45" customFormat="1" ht="15.75">
      <c r="A12" s="43"/>
      <c r="B12" s="43"/>
      <c r="C12" s="44"/>
      <c r="D12" s="44"/>
      <c r="H12" s="49" t="s">
        <v>47</v>
      </c>
      <c r="I12" s="50"/>
      <c r="J12" s="50" t="s">
        <v>47</v>
      </c>
    </row>
    <row r="13" spans="8:10" ht="12.75">
      <c r="H13" s="47">
        <v>41090</v>
      </c>
      <c r="I13" s="50"/>
      <c r="J13" s="77">
        <v>40908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57</v>
      </c>
      <c r="H16" s="79">
        <v>-46847</v>
      </c>
      <c r="I16" s="65"/>
      <c r="J16" s="65">
        <v>-53933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68</v>
      </c>
      <c r="H19" s="79">
        <v>11790</v>
      </c>
      <c r="I19" s="65"/>
      <c r="J19" s="65">
        <v>30203</v>
      </c>
    </row>
    <row r="20" spans="2:10" s="4" customFormat="1" ht="12.75" customHeight="1" hidden="1">
      <c r="B20" s="4" t="s">
        <v>78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18792</v>
      </c>
      <c r="I21" s="65"/>
      <c r="J21" s="65">
        <v>38851</v>
      </c>
    </row>
    <row r="22" spans="2:10" s="4" customFormat="1" ht="12.75" customHeight="1" hidden="1">
      <c r="B22" s="4" t="s">
        <v>66</v>
      </c>
      <c r="H22" s="79">
        <v>0</v>
      </c>
      <c r="I22" s="65"/>
      <c r="J22" s="65">
        <v>0</v>
      </c>
    </row>
    <row r="23" spans="2:10" s="4" customFormat="1" ht="12.75" customHeight="1" hidden="1">
      <c r="B23" s="4" t="s">
        <v>171</v>
      </c>
      <c r="H23" s="79"/>
      <c r="I23" s="65"/>
      <c r="J23" s="65"/>
    </row>
    <row r="24" spans="2:10" s="4" customFormat="1" ht="12.75">
      <c r="B24" s="4" t="s">
        <v>178</v>
      </c>
      <c r="H24" s="79">
        <v>15745</v>
      </c>
      <c r="I24" s="65"/>
      <c r="J24" s="65">
        <v>-2087</v>
      </c>
    </row>
    <row r="25" spans="2:10" s="4" customFormat="1" ht="12.75" hidden="1">
      <c r="B25" s="4" t="s">
        <v>83</v>
      </c>
      <c r="H25" s="79">
        <v>0</v>
      </c>
      <c r="I25" s="65"/>
      <c r="J25" s="65">
        <v>0</v>
      </c>
    </row>
    <row r="26" spans="2:10" s="4" customFormat="1" ht="12.75" hidden="1">
      <c r="B26" s="4" t="s">
        <v>65</v>
      </c>
      <c r="H26" s="79">
        <v>0</v>
      </c>
      <c r="I26" s="65"/>
      <c r="J26" s="65">
        <v>0</v>
      </c>
    </row>
    <row r="27" spans="2:10" s="4" customFormat="1" ht="12.75" hidden="1">
      <c r="B27" s="4" t="s">
        <v>128</v>
      </c>
      <c r="H27" s="79">
        <v>0</v>
      </c>
      <c r="I27" s="65"/>
      <c r="J27" s="65">
        <v>0</v>
      </c>
    </row>
    <row r="28" spans="2:10" s="4" customFormat="1" ht="12.75">
      <c r="B28" s="4" t="s">
        <v>82</v>
      </c>
      <c r="H28" s="79">
        <v>835</v>
      </c>
      <c r="I28" s="65"/>
      <c r="J28" s="65">
        <v>2812</v>
      </c>
    </row>
    <row r="29" spans="2:10" s="4" customFormat="1" ht="12.75" hidden="1">
      <c r="B29" s="4" t="s">
        <v>148</v>
      </c>
      <c r="H29" s="79">
        <v>0</v>
      </c>
      <c r="I29" s="65"/>
      <c r="J29" s="65">
        <v>0</v>
      </c>
    </row>
    <row r="30" spans="8:10" s="4" customFormat="1" ht="6" customHeight="1">
      <c r="H30" s="80"/>
      <c r="I30" s="67"/>
      <c r="J30" s="69"/>
    </row>
    <row r="31" spans="8:10" s="4" customFormat="1" ht="6" customHeight="1">
      <c r="H31" s="79"/>
      <c r="I31" s="65"/>
      <c r="J31" s="65"/>
    </row>
    <row r="32" spans="1:10" s="4" customFormat="1" ht="12.75">
      <c r="A32" s="15" t="s">
        <v>13</v>
      </c>
      <c r="H32" s="79">
        <f>+SUM(H16:H30)</f>
        <v>315</v>
      </c>
      <c r="I32" s="65"/>
      <c r="J32" s="65">
        <f>+SUM(J16:J30)</f>
        <v>15846</v>
      </c>
    </row>
    <row r="33" spans="8:10" s="4" customFormat="1" ht="6" customHeight="1">
      <c r="H33" s="79"/>
      <c r="I33" s="65"/>
      <c r="J33" s="57"/>
    </row>
    <row r="34" spans="2:10" s="4" customFormat="1" ht="12.75">
      <c r="B34" s="4" t="s">
        <v>53</v>
      </c>
      <c r="H34" s="79"/>
      <c r="I34" s="65"/>
      <c r="J34" s="57"/>
    </row>
    <row r="35" spans="2:10" s="4" customFormat="1" ht="12.75">
      <c r="B35" s="4" t="s">
        <v>71</v>
      </c>
      <c r="H35" s="81">
        <v>0</v>
      </c>
      <c r="I35" s="72"/>
      <c r="J35" s="72">
        <v>2261</v>
      </c>
    </row>
    <row r="36" spans="2:10" s="4" customFormat="1" ht="12.75">
      <c r="B36" s="4" t="s">
        <v>54</v>
      </c>
      <c r="H36" s="79">
        <v>6332</v>
      </c>
      <c r="I36" s="65"/>
      <c r="J36" s="65">
        <v>74373</v>
      </c>
    </row>
    <row r="37" spans="2:10" s="4" customFormat="1" ht="12.75">
      <c r="B37" s="4" t="s">
        <v>55</v>
      </c>
      <c r="H37" s="81">
        <v>12572</v>
      </c>
      <c r="I37" s="72"/>
      <c r="J37" s="72">
        <v>-44295</v>
      </c>
    </row>
    <row r="38" spans="8:10" s="4" customFormat="1" ht="6" customHeight="1">
      <c r="H38" s="80"/>
      <c r="I38" s="67"/>
      <c r="J38" s="69"/>
    </row>
    <row r="39" spans="8:10" s="4" customFormat="1" ht="6" customHeight="1">
      <c r="H39" s="79"/>
      <c r="I39" s="65"/>
      <c r="J39" s="65"/>
    </row>
    <row r="40" spans="1:10" s="4" customFormat="1" ht="12.75">
      <c r="A40" s="15" t="s">
        <v>14</v>
      </c>
      <c r="H40" s="79">
        <f>+SUM(H32:H38)</f>
        <v>19219</v>
      </c>
      <c r="I40" s="65"/>
      <c r="J40" s="65">
        <f>+SUM(J32:J38)</f>
        <v>48185</v>
      </c>
    </row>
    <row r="41" spans="8:10" s="4" customFormat="1" ht="6" customHeight="1">
      <c r="H41" s="79"/>
      <c r="I41" s="65"/>
      <c r="J41" s="57"/>
    </row>
    <row r="42" spans="2:10" s="4" customFormat="1" ht="12.75" hidden="1">
      <c r="B42" s="4" t="s">
        <v>74</v>
      </c>
      <c r="H42" s="79">
        <v>0</v>
      </c>
      <c r="I42" s="65"/>
      <c r="J42" s="65">
        <v>0</v>
      </c>
    </row>
    <row r="43" spans="2:10" s="4" customFormat="1" ht="12.75">
      <c r="B43" s="4" t="s">
        <v>15</v>
      </c>
      <c r="H43" s="79">
        <f>-H21</f>
        <v>-18792</v>
      </c>
      <c r="I43" s="65"/>
      <c r="J43" s="65">
        <v>-29820</v>
      </c>
    </row>
    <row r="44" spans="2:10" s="4" customFormat="1" ht="12.75" customHeight="1" hidden="1">
      <c r="B44" s="4" t="s">
        <v>67</v>
      </c>
      <c r="H44" s="79">
        <f>-H22</f>
        <v>0</v>
      </c>
      <c r="I44" s="65"/>
      <c r="J44" s="65">
        <v>0</v>
      </c>
    </row>
    <row r="45" spans="2:10" s="4" customFormat="1" ht="13.5" customHeight="1">
      <c r="B45" s="4" t="s">
        <v>58</v>
      </c>
      <c r="H45" s="79">
        <v>-16</v>
      </c>
      <c r="I45" s="65"/>
      <c r="J45" s="65">
        <v>-204</v>
      </c>
    </row>
    <row r="46" spans="2:10" s="4" customFormat="1" ht="13.5" customHeight="1">
      <c r="B46" s="4" t="s">
        <v>67</v>
      </c>
      <c r="H46" s="80">
        <v>-74</v>
      </c>
      <c r="I46" s="67"/>
      <c r="J46" s="69"/>
    </row>
    <row r="47" spans="8:10" s="4" customFormat="1" ht="6" customHeight="1">
      <c r="H47" s="79"/>
      <c r="I47" s="65"/>
      <c r="J47" s="65"/>
    </row>
    <row r="48" spans="1:10" s="4" customFormat="1" ht="12.75">
      <c r="A48" s="15" t="s">
        <v>56</v>
      </c>
      <c r="H48" s="79">
        <f>+SUM(H40:H46)</f>
        <v>337</v>
      </c>
      <c r="I48" s="65"/>
      <c r="J48" s="65">
        <f>+SUM(J40:J46)</f>
        <v>18161</v>
      </c>
    </row>
    <row r="49" spans="1:10" s="4" customFormat="1" ht="6" customHeight="1" thickBot="1">
      <c r="A49" s="15"/>
      <c r="H49" s="82"/>
      <c r="I49" s="67"/>
      <c r="J49" s="70"/>
    </row>
    <row r="50" spans="8:10" s="4" customFormat="1" ht="13.5" thickTop="1">
      <c r="H50" s="79"/>
      <c r="I50" s="65"/>
      <c r="J50" s="57"/>
    </row>
    <row r="51" spans="1:10" s="4" customFormat="1" ht="12.75">
      <c r="A51" s="15" t="s">
        <v>42</v>
      </c>
      <c r="H51" s="79"/>
      <c r="I51" s="65"/>
      <c r="J51" s="57"/>
    </row>
    <row r="52" spans="1:10" s="4" customFormat="1" ht="12.75" hidden="1">
      <c r="A52" s="15"/>
      <c r="B52" s="4" t="s">
        <v>91</v>
      </c>
      <c r="H52" s="79">
        <v>0</v>
      </c>
      <c r="I52" s="65"/>
      <c r="J52" s="65">
        <v>0</v>
      </c>
    </row>
    <row r="53" spans="1:10" s="4" customFormat="1" ht="12.75" hidden="1">
      <c r="A53" s="15"/>
      <c r="B53" s="4" t="s">
        <v>79</v>
      </c>
      <c r="H53" s="79">
        <v>0</v>
      </c>
      <c r="I53" s="65"/>
      <c r="J53" s="65">
        <v>0</v>
      </c>
    </row>
    <row r="54" spans="2:10" s="4" customFormat="1" ht="12.75" hidden="1">
      <c r="B54" s="4" t="s">
        <v>154</v>
      </c>
      <c r="H54" s="79">
        <v>0</v>
      </c>
      <c r="I54" s="65"/>
      <c r="J54" s="65">
        <v>0</v>
      </c>
    </row>
    <row r="55" spans="2:10" s="4" customFormat="1" ht="12.75">
      <c r="B55" s="4" t="s">
        <v>138</v>
      </c>
      <c r="H55" s="79">
        <v>0</v>
      </c>
      <c r="I55" s="65"/>
      <c r="J55" s="65">
        <v>0</v>
      </c>
    </row>
    <row r="56" spans="2:10" s="4" customFormat="1" ht="12.75" hidden="1">
      <c r="B56" s="4" t="s">
        <v>139</v>
      </c>
      <c r="H56" s="79">
        <v>0</v>
      </c>
      <c r="I56" s="65"/>
      <c r="J56" s="65">
        <v>0</v>
      </c>
    </row>
    <row r="57" spans="2:10" s="4" customFormat="1" ht="12.75">
      <c r="B57" s="4" t="s">
        <v>73</v>
      </c>
      <c r="H57" s="79">
        <v>0</v>
      </c>
      <c r="I57" s="65"/>
      <c r="J57" s="65">
        <v>0</v>
      </c>
    </row>
    <row r="58" spans="2:10" s="4" customFormat="1" ht="12.75">
      <c r="B58" s="4" t="s">
        <v>72</v>
      </c>
      <c r="H58" s="79">
        <v>0</v>
      </c>
      <c r="I58" s="65"/>
      <c r="J58" s="65"/>
    </row>
    <row r="59" spans="2:10" s="4" customFormat="1" ht="12.75" hidden="1">
      <c r="B59" s="4" t="s">
        <v>77</v>
      </c>
      <c r="H59" s="79">
        <v>0</v>
      </c>
      <c r="I59" s="65"/>
      <c r="J59" s="65">
        <v>0</v>
      </c>
    </row>
    <row r="60" spans="2:10" s="4" customFormat="1" ht="12.75" hidden="1">
      <c r="B60" s="4" t="s">
        <v>146</v>
      </c>
      <c r="H60" s="79">
        <v>0</v>
      </c>
      <c r="I60" s="65"/>
      <c r="J60" s="65">
        <v>0</v>
      </c>
    </row>
    <row r="61" spans="2:10" s="4" customFormat="1" ht="12.75">
      <c r="B61" s="4" t="s">
        <v>161</v>
      </c>
      <c r="H61" s="79">
        <v>0</v>
      </c>
      <c r="I61" s="65"/>
      <c r="J61" s="65">
        <v>0</v>
      </c>
    </row>
    <row r="62" spans="2:10" s="4" customFormat="1" ht="12.75" hidden="1">
      <c r="B62" s="4" t="s">
        <v>93</v>
      </c>
      <c r="H62" s="79">
        <v>0</v>
      </c>
      <c r="I62" s="65"/>
      <c r="J62" s="65">
        <v>0</v>
      </c>
    </row>
    <row r="63" spans="2:10" s="4" customFormat="1" ht="12.75">
      <c r="B63" s="4" t="s">
        <v>155</v>
      </c>
      <c r="H63" s="79">
        <v>13926</v>
      </c>
      <c r="I63" s="65"/>
      <c r="J63" s="65">
        <v>18434</v>
      </c>
    </row>
    <row r="64" spans="2:10" s="4" customFormat="1" ht="12.75" hidden="1">
      <c r="B64" s="4" t="s">
        <v>143</v>
      </c>
      <c r="H64" s="79">
        <v>0</v>
      </c>
      <c r="I64" s="65"/>
      <c r="J64" s="65">
        <v>0</v>
      </c>
    </row>
    <row r="65" spans="1:10" s="4" customFormat="1" ht="12.75">
      <c r="A65" s="15"/>
      <c r="B65" s="4" t="s">
        <v>144</v>
      </c>
      <c r="H65" s="79">
        <v>0</v>
      </c>
      <c r="I65" s="65"/>
      <c r="J65" s="65">
        <v>0</v>
      </c>
    </row>
    <row r="66" spans="8:10" s="4" customFormat="1" ht="6" customHeight="1">
      <c r="H66" s="80"/>
      <c r="I66" s="67"/>
      <c r="J66" s="69"/>
    </row>
    <row r="67" spans="8:10" s="4" customFormat="1" ht="6" customHeight="1">
      <c r="H67" s="79"/>
      <c r="I67" s="65"/>
      <c r="J67" s="65"/>
    </row>
    <row r="68" spans="1:10" s="4" customFormat="1" ht="12.75">
      <c r="A68" s="15" t="s">
        <v>129</v>
      </c>
      <c r="H68" s="79">
        <f>+SUM(H51:H66)</f>
        <v>13926</v>
      </c>
      <c r="I68" s="65"/>
      <c r="J68" s="65">
        <f>+SUM(J51:J66)</f>
        <v>18434</v>
      </c>
    </row>
    <row r="69" spans="1:10" s="4" customFormat="1" ht="6" customHeight="1" thickBot="1">
      <c r="A69" s="15"/>
      <c r="H69" s="82"/>
      <c r="I69" s="67"/>
      <c r="J69" s="70"/>
    </row>
    <row r="70" spans="8:10" s="4" customFormat="1" ht="13.5" thickTop="1">
      <c r="H70" s="79"/>
      <c r="I70" s="65"/>
      <c r="J70" s="57"/>
    </row>
    <row r="71" spans="1:10" s="4" customFormat="1" ht="12.75">
      <c r="A71" s="15" t="s">
        <v>43</v>
      </c>
      <c r="H71" s="79"/>
      <c r="I71" s="65"/>
      <c r="J71" s="57"/>
    </row>
    <row r="72" spans="1:10" s="4" customFormat="1" ht="12.75">
      <c r="A72" s="15"/>
      <c r="B72" s="4" t="s">
        <v>165</v>
      </c>
      <c r="H72" s="81">
        <v>0</v>
      </c>
      <c r="I72" s="72"/>
      <c r="J72" s="72">
        <v>18757</v>
      </c>
    </row>
    <row r="73" spans="1:10" s="4" customFormat="1" ht="12.75">
      <c r="A73" s="15"/>
      <c r="B73" s="4" t="s">
        <v>59</v>
      </c>
      <c r="H73" s="81"/>
      <c r="I73" s="72"/>
      <c r="J73" s="72">
        <v>0</v>
      </c>
    </row>
    <row r="74" spans="1:10" s="4" customFormat="1" ht="12.75">
      <c r="A74" s="15"/>
      <c r="B74" s="4" t="s">
        <v>60</v>
      </c>
      <c r="H74" s="81">
        <f>-13443-8152+4823+277</f>
        <v>-16495</v>
      </c>
      <c r="I74" s="72"/>
      <c r="J74" s="72">
        <v>-60397</v>
      </c>
    </row>
    <row r="75" spans="1:10" s="4" customFormat="1" ht="12.75">
      <c r="A75" s="15"/>
      <c r="B75" s="4" t="s">
        <v>61</v>
      </c>
      <c r="H75" s="81">
        <v>-58</v>
      </c>
      <c r="I75" s="72"/>
      <c r="J75" s="72">
        <f>-351+2927</f>
        <v>2576</v>
      </c>
    </row>
    <row r="76" spans="1:10" s="4" customFormat="1" ht="12.75">
      <c r="A76" s="15"/>
      <c r="B76" s="4" t="s">
        <v>80</v>
      </c>
      <c r="H76" s="81">
        <v>0</v>
      </c>
      <c r="I76" s="72"/>
      <c r="J76" s="72">
        <v>0</v>
      </c>
    </row>
    <row r="77" spans="1:10" s="4" customFormat="1" ht="12.75">
      <c r="A77" s="15"/>
      <c r="B77" s="4" t="s">
        <v>84</v>
      </c>
      <c r="H77" s="79">
        <v>0</v>
      </c>
      <c r="I77" s="65"/>
      <c r="J77" s="65">
        <v>0</v>
      </c>
    </row>
    <row r="78" spans="1:10" s="4" customFormat="1" ht="12.75">
      <c r="A78" s="15"/>
      <c r="B78" s="4" t="s">
        <v>88</v>
      </c>
      <c r="H78" s="79">
        <v>0</v>
      </c>
      <c r="I78" s="65"/>
      <c r="J78" s="65">
        <v>0</v>
      </c>
    </row>
    <row r="79" spans="8:10" s="4" customFormat="1" ht="6" customHeight="1">
      <c r="H79" s="80"/>
      <c r="I79" s="67"/>
      <c r="J79" s="69"/>
    </row>
    <row r="80" spans="8:10" s="4" customFormat="1" ht="6" customHeight="1">
      <c r="H80" s="79"/>
      <c r="I80" s="65"/>
      <c r="J80" s="65"/>
    </row>
    <row r="81" spans="1:10" s="4" customFormat="1" ht="12.75">
      <c r="A81" s="15" t="s">
        <v>16</v>
      </c>
      <c r="H81" s="79">
        <f>+SUM(H71:H79)</f>
        <v>-16553</v>
      </c>
      <c r="I81" s="65"/>
      <c r="J81" s="65">
        <f>+SUM(J71:J79)</f>
        <v>-39064</v>
      </c>
    </row>
    <row r="82" spans="1:10" s="4" customFormat="1" ht="6" customHeight="1" thickBot="1">
      <c r="A82" s="15"/>
      <c r="H82" s="82"/>
      <c r="I82" s="67"/>
      <c r="J82" s="70"/>
    </row>
    <row r="83" spans="8:10" s="4" customFormat="1" ht="6" customHeight="1" thickTop="1">
      <c r="H83" s="79"/>
      <c r="I83" s="65"/>
      <c r="J83" s="57"/>
    </row>
    <row r="84" spans="1:10" s="4" customFormat="1" ht="12.75" hidden="1">
      <c r="A84" s="4" t="s">
        <v>17</v>
      </c>
      <c r="H84" s="79">
        <v>0</v>
      </c>
      <c r="I84" s="65"/>
      <c r="J84" s="57"/>
    </row>
    <row r="85" spans="8:10" s="4" customFormat="1" ht="6" customHeight="1">
      <c r="H85" s="79"/>
      <c r="I85" s="65"/>
      <c r="J85" s="57"/>
    </row>
    <row r="86" spans="1:10" s="4" customFormat="1" ht="12.75">
      <c r="A86" s="15" t="s">
        <v>90</v>
      </c>
      <c r="H86" s="79">
        <f>+H81+H68+H48</f>
        <v>-2290</v>
      </c>
      <c r="I86" s="65"/>
      <c r="J86" s="65">
        <f>+J81+J68+J48</f>
        <v>-2469</v>
      </c>
    </row>
    <row r="87" spans="1:10" s="4" customFormat="1" ht="6" customHeight="1">
      <c r="A87" s="68"/>
      <c r="H87" s="79"/>
      <c r="I87" s="65"/>
      <c r="J87" s="65"/>
    </row>
    <row r="88" spans="1:10" s="4" customFormat="1" ht="12.75">
      <c r="A88" s="15" t="s">
        <v>94</v>
      </c>
      <c r="H88" s="79">
        <v>-14527</v>
      </c>
      <c r="I88" s="65"/>
      <c r="J88" s="65">
        <v>-12058</v>
      </c>
    </row>
    <row r="89" spans="8:10" s="4" customFormat="1" ht="6" customHeight="1">
      <c r="H89" s="80"/>
      <c r="I89" s="67"/>
      <c r="J89" s="69"/>
    </row>
    <row r="90" spans="8:10" s="4" customFormat="1" ht="6" customHeight="1">
      <c r="H90" s="79"/>
      <c r="I90" s="65"/>
      <c r="J90" s="65"/>
    </row>
    <row r="91" spans="1:10" s="4" customFormat="1" ht="12.75">
      <c r="A91" s="15" t="s">
        <v>95</v>
      </c>
      <c r="H91" s="79">
        <f>SUM(H86:H90)</f>
        <v>-16817</v>
      </c>
      <c r="I91" s="65"/>
      <c r="J91" s="65">
        <f>SUM(J86:J90)</f>
        <v>-14527</v>
      </c>
    </row>
    <row r="92" spans="1:10" s="4" customFormat="1" ht="6" customHeight="1" thickBot="1">
      <c r="A92" s="15"/>
      <c r="H92" s="82"/>
      <c r="I92" s="67"/>
      <c r="J92" s="70"/>
    </row>
    <row r="93" spans="8:10" s="4" customFormat="1" ht="6" customHeight="1" thickTop="1">
      <c r="H93" s="79"/>
      <c r="I93" s="65"/>
      <c r="J93" s="65"/>
    </row>
    <row r="94" spans="8:10" s="4" customFormat="1" ht="5.25" customHeight="1">
      <c r="H94" s="79"/>
      <c r="I94" s="65"/>
      <c r="J94" s="65"/>
    </row>
    <row r="95" spans="1:10" s="4" customFormat="1" ht="12.75">
      <c r="A95" s="15" t="s">
        <v>18</v>
      </c>
      <c r="H95" s="79"/>
      <c r="I95" s="65"/>
      <c r="J95" s="65"/>
    </row>
    <row r="96" spans="1:10" s="4" customFormat="1" ht="2.25" customHeight="1">
      <c r="A96" s="45"/>
      <c r="B96" s="45"/>
      <c r="C96" s="45"/>
      <c r="D96" s="45"/>
      <c r="E96" s="45"/>
      <c r="F96" s="45"/>
      <c r="H96" s="79"/>
      <c r="I96" s="65"/>
      <c r="J96" s="65"/>
    </row>
    <row r="97" spans="1:10" s="4" customFormat="1" ht="12.75">
      <c r="A97" s="4" t="s">
        <v>140</v>
      </c>
      <c r="H97" s="83">
        <v>0</v>
      </c>
      <c r="I97" s="57"/>
      <c r="J97" s="57">
        <v>0</v>
      </c>
    </row>
    <row r="98" spans="1:10" s="4" customFormat="1" ht="12.75">
      <c r="A98" s="4" t="s">
        <v>85</v>
      </c>
      <c r="H98" s="83">
        <v>1270</v>
      </c>
      <c r="I98" s="57"/>
      <c r="J98" s="57">
        <v>1473</v>
      </c>
    </row>
    <row r="99" spans="1:10" s="4" customFormat="1" ht="12.75">
      <c r="A99" s="4" t="s">
        <v>19</v>
      </c>
      <c r="H99" s="83">
        <v>-18087</v>
      </c>
      <c r="I99" s="57"/>
      <c r="J99" s="57">
        <v>-16000</v>
      </c>
    </row>
    <row r="100" spans="8:10" s="4" customFormat="1" ht="6" customHeight="1">
      <c r="H100" s="80"/>
      <c r="I100" s="67"/>
      <c r="J100" s="69"/>
    </row>
    <row r="101" spans="8:10" s="4" customFormat="1" ht="6" customHeight="1">
      <c r="H101" s="79"/>
      <c r="I101" s="65"/>
      <c r="J101" s="65"/>
    </row>
    <row r="102" spans="8:10" s="4" customFormat="1" ht="12.75">
      <c r="H102" s="62">
        <f>+SUM(H97:H100)</f>
        <v>-16817</v>
      </c>
      <c r="I102" s="58"/>
      <c r="J102" s="58">
        <f>+SUM(J97:J100)</f>
        <v>-14527</v>
      </c>
    </row>
    <row r="103" spans="1:10" s="4" customFormat="1" ht="3" customHeight="1" thickBot="1">
      <c r="A103" s="15"/>
      <c r="H103" s="82"/>
      <c r="I103" s="67"/>
      <c r="J103" s="70"/>
    </row>
    <row r="104" spans="8:10" s="4" customFormat="1" ht="13.5" thickTop="1">
      <c r="H104" s="79" t="s">
        <v>89</v>
      </c>
      <c r="I104" s="65"/>
      <c r="J104" s="57"/>
    </row>
    <row r="105" spans="8:10" s="4" customFormat="1" ht="12.75">
      <c r="H105" s="65">
        <f>+H102-H91</f>
        <v>0</v>
      </c>
      <c r="I105" s="65"/>
      <c r="J105" s="57"/>
    </row>
    <row r="106" spans="8:10" s="4" customFormat="1" ht="12.75">
      <c r="H106" s="65"/>
      <c r="I106" s="65"/>
      <c r="J106" s="57"/>
    </row>
    <row r="107" spans="5:10" s="4" customFormat="1" ht="6" customHeight="1">
      <c r="E107" s="58"/>
      <c r="F107" s="58"/>
      <c r="H107" s="65"/>
      <c r="I107" s="65"/>
      <c r="J107" s="57"/>
    </row>
    <row r="108" spans="1:10" s="4" customFormat="1" ht="12.75">
      <c r="A108" s="27" t="s">
        <v>130</v>
      </c>
      <c r="B108" s="27"/>
      <c r="C108" s="5"/>
      <c r="D108" s="33"/>
      <c r="E108" s="28"/>
      <c r="F108" s="28"/>
      <c r="G108" s="33"/>
      <c r="H108" s="28"/>
      <c r="I108" s="28"/>
      <c r="J108" s="22"/>
    </row>
    <row r="109" spans="1:10" s="4" customFormat="1" ht="12.75">
      <c r="A109" s="27" t="s">
        <v>172</v>
      </c>
      <c r="B109" s="5"/>
      <c r="C109" s="5"/>
      <c r="D109" s="28"/>
      <c r="E109" s="28"/>
      <c r="F109" s="28"/>
      <c r="G109" s="34"/>
      <c r="H109" s="28"/>
      <c r="I109" s="28"/>
      <c r="J109" s="9"/>
    </row>
    <row r="110" spans="1:10" ht="12.75">
      <c r="A110" s="27" t="s">
        <v>51</v>
      </c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3"/>
      <c r="I113" s="3"/>
      <c r="J113" s="74"/>
    </row>
    <row r="114" spans="1:10" ht="12.75">
      <c r="A114" s="1"/>
      <c r="B114" s="1"/>
      <c r="C114" s="1"/>
      <c r="D114" s="1"/>
      <c r="E114" s="1"/>
      <c r="F114" s="1"/>
      <c r="G114" s="1"/>
      <c r="H114" s="74">
        <f>H102-H91</f>
        <v>0</v>
      </c>
      <c r="I114" s="3"/>
      <c r="J114" s="74">
        <f>J102-J91</f>
        <v>0</v>
      </c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  <row r="152" ht="12.75">
      <c r="J152" s="74"/>
    </row>
  </sheetData>
  <sheetProtection/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0" r:id="rId3"/>
  <headerFooter alignWithMargins="0">
    <oddFooter>&amp;C&amp;11 4</oddFooter>
  </headerFooter>
  <rowBreaks count="1" manualBreakCount="1">
    <brk id="110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 Hock Chuan</dc:creator>
  <cp:keywords/>
  <dc:description/>
  <cp:lastModifiedBy>looiyc</cp:lastModifiedBy>
  <cp:lastPrinted>2012-08-14T09:10:34Z</cp:lastPrinted>
  <dcterms:created xsi:type="dcterms:W3CDTF">2000-08-28T01:11:02Z</dcterms:created>
  <dcterms:modified xsi:type="dcterms:W3CDTF">2012-08-29T06:21:36Z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